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13_ncr:1_{7328EB63-8B47-4CEA-94B6-D67ED42E599F}" xr6:coauthVersionLast="40" xr6:coauthVersionMax="40" xr10:uidLastSave="{00000000-0000-0000-0000-000000000000}"/>
  <bookViews>
    <workbookView xWindow="0" yWindow="0" windowWidth="20490" windowHeight="7635" xr2:uid="{54339C95-907A-4174-B73E-79DEA4A01F4C}"/>
  </bookViews>
  <sheets>
    <sheet name="Horaire" sheetId="2" r:id="rId1"/>
    <sheet name="Classement MASCULIN" sheetId="1" r:id="rId2"/>
    <sheet name="Classement FÉMINI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1" l="1"/>
  <c r="I31" i="1"/>
  <c r="H31" i="1"/>
  <c r="E31" i="1"/>
  <c r="I29" i="1"/>
  <c r="H29" i="1"/>
  <c r="D29" i="1"/>
  <c r="H18" i="1"/>
  <c r="I18" i="1"/>
  <c r="E18" i="1"/>
  <c r="I15" i="1"/>
  <c r="H15" i="1"/>
  <c r="D15" i="1"/>
  <c r="I30" i="1"/>
  <c r="D30" i="1"/>
  <c r="E10" i="3"/>
  <c r="D9" i="3"/>
  <c r="I18" i="3"/>
  <c r="H18" i="3"/>
  <c r="I17" i="3"/>
  <c r="F18" i="3"/>
  <c r="F17" i="3"/>
  <c r="H17" i="3"/>
  <c r="I32" i="1"/>
  <c r="H32" i="1"/>
  <c r="E32" i="1"/>
  <c r="D31" i="1"/>
  <c r="I25" i="1"/>
  <c r="H25" i="1"/>
  <c r="I24" i="1"/>
  <c r="H24" i="1"/>
  <c r="E25" i="1"/>
  <c r="D24" i="1"/>
  <c r="I17" i="1"/>
  <c r="H17" i="1"/>
  <c r="E17" i="1"/>
  <c r="I16" i="1"/>
  <c r="H16" i="1"/>
  <c r="D16" i="1"/>
  <c r="I15" i="3"/>
  <c r="H15" i="3"/>
  <c r="D15" i="3"/>
  <c r="I16" i="3"/>
  <c r="H16" i="3"/>
  <c r="E16" i="3"/>
  <c r="I9" i="1" l="1"/>
  <c r="H9" i="1"/>
  <c r="I10" i="1"/>
  <c r="H10" i="1"/>
  <c r="F9" i="1"/>
  <c r="F10" i="1"/>
  <c r="I23" i="1" l="1"/>
  <c r="H23" i="1"/>
  <c r="F23" i="1"/>
  <c r="I22" i="1"/>
  <c r="H22" i="1"/>
  <c r="F22" i="1"/>
  <c r="D16" i="3"/>
  <c r="E10" i="1" l="1"/>
  <c r="I8" i="1"/>
  <c r="H8" i="1"/>
  <c r="D8" i="1"/>
  <c r="F25" i="1"/>
  <c r="I9" i="3"/>
  <c r="H9" i="3"/>
  <c r="E9" i="3"/>
  <c r="I8" i="3"/>
  <c r="H8" i="3"/>
  <c r="D8" i="3"/>
  <c r="E30" i="1" l="1"/>
  <c r="D17" i="3" l="1"/>
  <c r="E15" i="3"/>
  <c r="F24" i="1" l="1"/>
  <c r="F26" i="1" s="1"/>
  <c r="H26" i="1"/>
  <c r="G33" i="1"/>
  <c r="F33" i="1"/>
  <c r="I26" i="1"/>
  <c r="G26" i="1"/>
  <c r="I19" i="1"/>
  <c r="H19" i="1"/>
  <c r="G19" i="1"/>
  <c r="F19" i="1"/>
  <c r="E19" i="1"/>
  <c r="I11" i="1"/>
  <c r="I12" i="1" s="1"/>
  <c r="H11" i="1"/>
  <c r="H12" i="1" s="1"/>
  <c r="E11" i="1"/>
  <c r="F12" i="1"/>
  <c r="G12" i="1"/>
  <c r="D9" i="1"/>
  <c r="E16" i="1"/>
  <c r="E17" i="3"/>
  <c r="E18" i="3" l="1"/>
  <c r="E24" i="1"/>
  <c r="D23" i="1"/>
  <c r="I10" i="3"/>
  <c r="H10" i="3"/>
  <c r="D10" i="3"/>
  <c r="D10" i="1"/>
  <c r="D12" i="1" s="1"/>
  <c r="I33" i="1" l="1"/>
  <c r="H33" i="1"/>
  <c r="E33" i="1"/>
  <c r="D33" i="1"/>
  <c r="D17" i="1"/>
  <c r="D19" i="1" s="1"/>
  <c r="I11" i="3"/>
  <c r="H11" i="3"/>
  <c r="G11" i="3"/>
  <c r="E26" i="1" l="1"/>
  <c r="D22" i="1"/>
  <c r="D26" i="1" s="1"/>
  <c r="E9" i="1"/>
  <c r="E12" i="1" s="1"/>
  <c r="G10" i="3"/>
  <c r="E19" i="3" l="1"/>
  <c r="F19" i="3"/>
  <c r="G19" i="3"/>
  <c r="H19" i="3"/>
  <c r="I19" i="3"/>
  <c r="D19" i="3"/>
  <c r="E12" i="3"/>
  <c r="F12" i="3"/>
  <c r="G12" i="3"/>
  <c r="H12" i="3"/>
  <c r="I12" i="3"/>
  <c r="D12" i="3"/>
  <c r="J18" i="3"/>
  <c r="C18" i="3"/>
  <c r="J15" i="3"/>
  <c r="C15" i="3"/>
  <c r="J16" i="3"/>
  <c r="C16" i="3"/>
  <c r="J17" i="3"/>
  <c r="C17" i="3"/>
  <c r="J11" i="3"/>
  <c r="C11" i="3"/>
  <c r="J9" i="3"/>
  <c r="C9" i="3"/>
  <c r="J10" i="3"/>
  <c r="C10" i="3"/>
  <c r="J8" i="3"/>
  <c r="C8" i="3"/>
  <c r="J29" i="1"/>
  <c r="C29" i="1"/>
  <c r="J32" i="1"/>
  <c r="C32" i="1"/>
  <c r="J31" i="1"/>
  <c r="C31" i="1"/>
  <c r="J30" i="1"/>
  <c r="C30" i="1"/>
  <c r="J23" i="1"/>
  <c r="C23" i="1"/>
  <c r="J25" i="1"/>
  <c r="C25" i="1"/>
  <c r="J24" i="1"/>
  <c r="C24" i="1"/>
  <c r="J22" i="1"/>
  <c r="C22" i="1"/>
  <c r="J15" i="1"/>
  <c r="C15" i="1"/>
  <c r="J18" i="1"/>
  <c r="C18" i="1"/>
  <c r="J17" i="1"/>
  <c r="C17" i="1"/>
  <c r="J16" i="1"/>
  <c r="C16" i="1"/>
  <c r="J9" i="1"/>
  <c r="C9" i="1"/>
  <c r="J11" i="1"/>
  <c r="C11" i="1"/>
  <c r="J10" i="1"/>
  <c r="C10" i="1"/>
  <c r="J8" i="1"/>
  <c r="C8" i="1"/>
</calcChain>
</file>

<file path=xl/sharedStrings.xml><?xml version="1.0" encoding="utf-8"?>
<sst xmlns="http://schemas.openxmlformats.org/spreadsheetml/2006/main" count="1237" uniqueCount="107">
  <si>
    <t>DF1</t>
  </si>
  <si>
    <t>FIN BR</t>
  </si>
  <si>
    <t>FIN OR</t>
  </si>
  <si>
    <t>DF2</t>
  </si>
  <si>
    <t>08h00</t>
  </si>
  <si>
    <t>08h30</t>
  </si>
  <si>
    <t>F</t>
  </si>
  <si>
    <t>A</t>
  </si>
  <si>
    <t>B</t>
  </si>
  <si>
    <t>-</t>
  </si>
  <si>
    <t>09h00</t>
  </si>
  <si>
    <t>09h30</t>
  </si>
  <si>
    <t>10h00</t>
  </si>
  <si>
    <t>10h30</t>
  </si>
  <si>
    <t>11h00</t>
  </si>
  <si>
    <t>11h30</t>
  </si>
  <si>
    <t>12h00</t>
  </si>
  <si>
    <t>12h30</t>
  </si>
  <si>
    <t>13h00</t>
  </si>
  <si>
    <t>13h30</t>
  </si>
  <si>
    <t>15h00</t>
  </si>
  <si>
    <t>15h45</t>
  </si>
  <si>
    <t>16h30</t>
  </si>
  <si>
    <t>14h15</t>
  </si>
  <si>
    <t>Heure</t>
  </si>
  <si>
    <t>Cat</t>
  </si>
  <si>
    <t>Pool</t>
  </si>
  <si>
    <t>Visiteur</t>
  </si>
  <si>
    <t>PTS</t>
  </si>
  <si>
    <t>Receveur</t>
  </si>
  <si>
    <t>Terrain</t>
  </si>
  <si>
    <t>Gym C</t>
  </si>
  <si>
    <t>match</t>
  </si>
  <si>
    <t>Collège Beaubois</t>
  </si>
  <si>
    <t>Murielle-Dumont</t>
  </si>
  <si>
    <t>Catherine-Soumillard</t>
  </si>
  <si>
    <t>Laurentide</t>
  </si>
  <si>
    <t>Gentilly</t>
  </si>
  <si>
    <t>Académie Sainte-Anne</t>
  </si>
  <si>
    <t>Académie Saint-Clément</t>
  </si>
  <si>
    <t>Collège Charlemagne</t>
  </si>
  <si>
    <t>Mini-Soccer</t>
  </si>
  <si>
    <r>
      <t>Tournoi du BLEU &amp; OR  - 5</t>
    </r>
    <r>
      <rPr>
        <b/>
        <vertAlign val="superscript"/>
        <sz val="12"/>
        <rFont val="Tahoma"/>
        <family val="2"/>
      </rPr>
      <t>e</t>
    </r>
    <r>
      <rPr>
        <b/>
        <sz val="12"/>
        <rFont val="Tahoma"/>
        <family val="2"/>
      </rPr>
      <t xml:space="preserve"> édition</t>
    </r>
  </si>
  <si>
    <t>Samedi 19 janvier 2019</t>
  </si>
  <si>
    <t>- Classement des équipes masculines -</t>
  </si>
  <si>
    <t>POOL A</t>
  </si>
  <si>
    <t>PJ</t>
  </si>
  <si>
    <t>V</t>
  </si>
  <si>
    <t>D</t>
  </si>
  <si>
    <t>N</t>
  </si>
  <si>
    <t>PP</t>
  </si>
  <si>
    <t>PC</t>
  </si>
  <si>
    <t>TOTAL</t>
  </si>
  <si>
    <t>Bois-Franc-Aquarelle</t>
  </si>
  <si>
    <t>De la Mosaïque</t>
  </si>
  <si>
    <t>Katimavik-Hébert</t>
  </si>
  <si>
    <t>POOL B</t>
  </si>
  <si>
    <t>POOL C</t>
  </si>
  <si>
    <t>POOL D</t>
  </si>
  <si>
    <t>Alexander Von Humboldt</t>
  </si>
  <si>
    <t>Perce-Neige</t>
  </si>
  <si>
    <t xml:space="preserve">  </t>
  </si>
  <si>
    <t>Henri-Beaulieu</t>
  </si>
  <si>
    <t>- Classement des équipes féminines -</t>
  </si>
  <si>
    <t>TOURNOI DU BLEU &amp; OR - 5e édition</t>
  </si>
  <si>
    <t>Masc.</t>
  </si>
  <si>
    <t>QF1</t>
  </si>
  <si>
    <t>QF2</t>
  </si>
  <si>
    <t>QF3</t>
  </si>
  <si>
    <t>QF4</t>
  </si>
  <si>
    <t>Gym A</t>
  </si>
  <si>
    <t>Gym B</t>
  </si>
  <si>
    <t>C</t>
  </si>
  <si>
    <t>Catherine Soumillard</t>
  </si>
  <si>
    <t>Edouard-Laurin</t>
  </si>
  <si>
    <t>Saint-Germain-Outremont</t>
  </si>
  <si>
    <t>Alexander Von-Humboldt</t>
  </si>
  <si>
    <t>0(F)</t>
  </si>
  <si>
    <t>Mise à jour : 19 janvier 2019</t>
  </si>
  <si>
    <t>1er A - Collège Beaubois</t>
  </si>
  <si>
    <r>
      <t>1</t>
    </r>
    <r>
      <rPr>
        <vertAlign val="superscript"/>
        <sz val="11"/>
        <rFont val="Calibri"/>
        <family val="2"/>
      </rPr>
      <t>er</t>
    </r>
    <r>
      <rPr>
        <sz val="11"/>
        <rFont val="Calibri"/>
        <family val="2"/>
      </rPr>
      <t xml:space="preserve"> C</t>
    </r>
    <r>
      <rPr>
        <sz val="11"/>
        <rFont val="Calibri"/>
        <family val="2"/>
        <scheme val="minor"/>
      </rPr>
      <t xml:space="preserve"> - Collège Beaubois</t>
    </r>
  </si>
  <si>
    <r>
      <t>2</t>
    </r>
    <r>
      <rPr>
        <vertAlign val="superscript"/>
        <sz val="11"/>
        <rFont val="Calibri"/>
        <family val="2"/>
      </rPr>
      <t>e</t>
    </r>
    <r>
      <rPr>
        <sz val="11"/>
        <rFont val="Calibri"/>
        <family val="2"/>
      </rPr>
      <t xml:space="preserve"> C - Edouard-Laurin</t>
    </r>
  </si>
  <si>
    <r>
      <t>1</t>
    </r>
    <r>
      <rPr>
        <vertAlign val="superscript"/>
        <sz val="11"/>
        <rFont val="Calibri"/>
        <family val="2"/>
      </rPr>
      <t>er</t>
    </r>
    <r>
      <rPr>
        <sz val="11"/>
        <rFont val="Calibri"/>
        <family val="2"/>
      </rPr>
      <t xml:space="preserve"> A - Perce-Neige</t>
    </r>
  </si>
  <si>
    <t>2e A - Collège Charlemagne</t>
  </si>
  <si>
    <r>
      <t>2</t>
    </r>
    <r>
      <rPr>
        <vertAlign val="superscript"/>
        <sz val="11"/>
        <rFont val="Calibri"/>
        <family val="2"/>
      </rPr>
      <t>e</t>
    </r>
    <r>
      <rPr>
        <sz val="11"/>
        <rFont val="Calibri"/>
        <family val="2"/>
      </rPr>
      <t xml:space="preserve"> B</t>
    </r>
    <r>
      <rPr>
        <sz val="11"/>
        <rFont val="Calibri"/>
        <family val="2"/>
        <scheme val="minor"/>
      </rPr>
      <t xml:space="preserve"> - Gentilly</t>
    </r>
  </si>
  <si>
    <r>
      <t>1</t>
    </r>
    <r>
      <rPr>
        <vertAlign val="superscript"/>
        <sz val="11"/>
        <rFont val="Calibri"/>
        <family val="2"/>
      </rPr>
      <t>er</t>
    </r>
    <r>
      <rPr>
        <sz val="11"/>
        <rFont val="Calibri"/>
        <family val="2"/>
      </rPr>
      <t xml:space="preserve"> B - Katimavik-Hébert</t>
    </r>
  </si>
  <si>
    <t>1er B - Gentilly</t>
  </si>
  <si>
    <t>2e B - Collège Charlemagne</t>
  </si>
  <si>
    <t>2e A - Catherine Soumillard</t>
  </si>
  <si>
    <r>
      <t>1</t>
    </r>
    <r>
      <rPr>
        <vertAlign val="superscript"/>
        <sz val="11"/>
        <rFont val="Calibri"/>
        <family val="2"/>
      </rPr>
      <t>er</t>
    </r>
    <r>
      <rPr>
        <sz val="11"/>
        <rFont val="Calibri"/>
        <family val="2"/>
      </rPr>
      <t xml:space="preserve"> D - Saint-Germain Out.</t>
    </r>
  </si>
  <si>
    <t>2e D - Catherine Soumillard</t>
  </si>
  <si>
    <t>V. vs CCI</t>
  </si>
  <si>
    <t>P DF1 - Collège Charlemagne</t>
  </si>
  <si>
    <t>G DF1 - Collège Beaubois</t>
  </si>
  <si>
    <t>G QF1 - Perce-Neige</t>
  </si>
  <si>
    <t>G QF2 - Saint-Germain Out.</t>
  </si>
  <si>
    <t>P DF2 - Cath. Soumillard</t>
  </si>
  <si>
    <t>G DF2 - Gentilly</t>
  </si>
  <si>
    <t>3(fus)</t>
  </si>
  <si>
    <t>G QF3 - Katimavik-Hébert</t>
  </si>
  <si>
    <t>G QF4 - Collège Beaubois</t>
  </si>
  <si>
    <t>P DF1 - Perce-Neige</t>
  </si>
  <si>
    <t>P DF2 - Katimavik-Hébert</t>
  </si>
  <si>
    <t>G DF1 - Saint-Germain Outr.</t>
  </si>
  <si>
    <t>G DF2 - Collège Beaubois</t>
  </si>
  <si>
    <t>17h00</t>
  </si>
  <si>
    <t>17h29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</si>
</sst>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vertAlign val="superscript"/>
      <sz val="12"/>
      <name val="Tahoma"/>
      <family val="2"/>
    </font>
    <font>
      <i/>
      <sz val="11"/>
      <color theme="1"/>
      <name val="Calibri"/>
      <family val="2"/>
      <scheme val="minor"/>
    </font>
    <font>
      <sz val="12"/>
      <name val="Tahoma"/>
      <family val="2"/>
    </font>
    <font>
      <sz val="12"/>
      <color theme="2" tint="-0.749992370372631"/>
      <name val="Tahoma"/>
      <family val="2"/>
    </font>
    <font>
      <sz val="9"/>
      <color theme="2" tint="-0.499984740745262"/>
      <name val="Tahoma"/>
      <family val="2"/>
    </font>
    <font>
      <sz val="9"/>
      <name val="Tahoma"/>
      <family val="2"/>
    </font>
    <font>
      <sz val="12"/>
      <color theme="0" tint="-0.249977111117893"/>
      <name val="Tahoma"/>
      <family val="2"/>
    </font>
    <font>
      <sz val="11"/>
      <name val="Calibri"/>
      <family val="2"/>
      <scheme val="minor"/>
    </font>
    <font>
      <sz val="12"/>
      <color theme="0" tint="-0.1499984740745262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/>
    <xf numFmtId="0" fontId="1" fillId="3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wrapText="1"/>
    </xf>
    <xf numFmtId="0" fontId="0" fillId="2" borderId="3" xfId="0" applyFill="1" applyBorder="1"/>
    <xf numFmtId="0" fontId="2" fillId="2" borderId="2" xfId="0" applyFont="1" applyFill="1" applyBorder="1" applyAlignment="1">
      <alignment horizontal="center" wrapText="1"/>
    </xf>
    <xf numFmtId="0" fontId="0" fillId="2" borderId="2" xfId="0" applyFill="1" applyBorder="1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0" fillId="0" borderId="0" xfId="0" applyAlignment="1">
      <alignment horizontal="left"/>
    </xf>
    <xf numFmtId="0" fontId="10" fillId="0" borderId="0" xfId="1" applyFont="1"/>
    <xf numFmtId="0" fontId="7" fillId="0" borderId="0" xfId="1" applyFont="1" applyAlignment="1"/>
    <xf numFmtId="0" fontId="7" fillId="0" borderId="4" xfId="1" applyFont="1" applyBorder="1"/>
    <xf numFmtId="0" fontId="7" fillId="0" borderId="1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11" fillId="0" borderId="0" xfId="1" applyFont="1"/>
    <xf numFmtId="0" fontId="10" fillId="0" borderId="1" xfId="1" applyFont="1" applyFill="1" applyBorder="1"/>
    <xf numFmtId="0" fontId="10" fillId="0" borderId="1" xfId="1" applyFont="1" applyFill="1" applyBorder="1" applyAlignment="1">
      <alignment horizontal="center"/>
    </xf>
    <xf numFmtId="0" fontId="10" fillId="0" borderId="0" xfId="1" applyFont="1" applyFill="1"/>
    <xf numFmtId="0" fontId="7" fillId="0" borderId="4" xfId="1" applyFont="1" applyFill="1" applyBorder="1"/>
    <xf numFmtId="0" fontId="7" fillId="0" borderId="1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/>
    </xf>
    <xf numFmtId="0" fontId="7" fillId="0" borderId="10" xfId="1" applyFont="1" applyFill="1" applyBorder="1" applyAlignment="1">
      <alignment horizont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/>
    </xf>
    <xf numFmtId="0" fontId="12" fillId="0" borderId="0" xfId="1" applyFont="1"/>
    <xf numFmtId="0" fontId="13" fillId="0" borderId="0" xfId="1" applyFont="1"/>
    <xf numFmtId="0" fontId="14" fillId="0" borderId="0" xfId="1" applyFont="1" applyFill="1"/>
    <xf numFmtId="0" fontId="14" fillId="0" borderId="0" xfId="1" applyFont="1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5" fillId="4" borderId="3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wrapText="1"/>
    </xf>
    <xf numFmtId="0" fontId="15" fillId="4" borderId="2" xfId="0" applyFont="1" applyFill="1" applyBorder="1" applyAlignment="1">
      <alignment horizontal="center" wrapText="1"/>
    </xf>
    <xf numFmtId="0" fontId="15" fillId="4" borderId="3" xfId="0" applyFont="1" applyFill="1" applyBorder="1" applyAlignment="1">
      <alignment horizontal="left" wrapText="1"/>
    </xf>
    <xf numFmtId="0" fontId="15" fillId="4" borderId="3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/>
    </xf>
    <xf numFmtId="0" fontId="15" fillId="4" borderId="2" xfId="0" applyFont="1" applyFill="1" applyBorder="1" applyAlignment="1">
      <alignment horizontal="left" wrapText="1"/>
    </xf>
    <xf numFmtId="0" fontId="15" fillId="4" borderId="2" xfId="0" applyFont="1" applyFill="1" applyBorder="1" applyAlignment="1">
      <alignment wrapText="1"/>
    </xf>
    <xf numFmtId="0" fontId="15" fillId="4" borderId="2" xfId="0" applyFont="1" applyFill="1" applyBorder="1" applyAlignment="1">
      <alignment horizontal="left"/>
    </xf>
    <xf numFmtId="0" fontId="0" fillId="4" borderId="1" xfId="0" applyFont="1" applyFill="1" applyBorder="1" applyAlignment="1">
      <alignment wrapText="1"/>
    </xf>
    <xf numFmtId="0" fontId="0" fillId="4" borderId="1" xfId="0" applyFill="1" applyBorder="1"/>
    <xf numFmtId="0" fontId="0" fillId="4" borderId="2" xfId="0" applyFill="1" applyBorder="1"/>
    <xf numFmtId="0" fontId="15" fillId="4" borderId="3" xfId="0" applyFont="1" applyFill="1" applyBorder="1" applyAlignment="1">
      <alignment wrapText="1"/>
    </xf>
    <xf numFmtId="0" fontId="9" fillId="0" borderId="0" xfId="0" applyFont="1" applyAlignment="1"/>
    <xf numFmtId="0" fontId="10" fillId="5" borderId="1" xfId="1" applyFont="1" applyFill="1" applyBorder="1"/>
    <xf numFmtId="0" fontId="10" fillId="5" borderId="1" xfId="1" applyFont="1" applyFill="1" applyBorder="1" applyAlignment="1">
      <alignment horizontal="center"/>
    </xf>
    <xf numFmtId="0" fontId="16" fillId="0" borderId="0" xfId="1" applyFont="1" applyFill="1"/>
    <xf numFmtId="0" fontId="10" fillId="6" borderId="1" xfId="1" applyFont="1" applyFill="1" applyBorder="1"/>
    <xf numFmtId="0" fontId="10" fillId="6" borderId="1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8" borderId="1" xfId="1" applyFont="1" applyFill="1" applyBorder="1" applyAlignment="1">
      <alignment horizontal="center"/>
    </xf>
    <xf numFmtId="0" fontId="10" fillId="8" borderId="0" xfId="1" applyFont="1" applyFill="1"/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quotePrefix="1" applyFont="1" applyAlignment="1">
      <alignment horizontal="center"/>
    </xf>
    <xf numFmtId="0" fontId="2" fillId="9" borderId="1" xfId="0" applyFont="1" applyFill="1" applyBorder="1" applyAlignment="1">
      <alignment horizontal="left" wrapText="1"/>
    </xf>
    <xf numFmtId="0" fontId="2" fillId="11" borderId="1" xfId="0" applyFont="1" applyFill="1" applyBorder="1" applyAlignment="1">
      <alignment wrapText="1"/>
    </xf>
    <xf numFmtId="0" fontId="2" fillId="12" borderId="1" xfId="0" applyFont="1" applyFill="1" applyBorder="1" applyAlignment="1">
      <alignment wrapText="1"/>
    </xf>
    <xf numFmtId="0" fontId="15" fillId="9" borderId="1" xfId="0" applyFont="1" applyFill="1" applyBorder="1" applyAlignment="1">
      <alignment horizontal="left" wrapText="1"/>
    </xf>
    <xf numFmtId="0" fontId="15" fillId="11" borderId="1" xfId="0" applyFont="1" applyFill="1" applyBorder="1" applyAlignment="1">
      <alignment wrapText="1"/>
    </xf>
    <xf numFmtId="0" fontId="15" fillId="10" borderId="1" xfId="0" applyFont="1" applyFill="1" applyBorder="1" applyAlignment="1">
      <alignment wrapText="1"/>
    </xf>
  </cellXfs>
  <cellStyles count="2">
    <cellStyle name="Normal" xfId="0" builtinId="0"/>
    <cellStyle name="Normal 2" xfId="1" xr:uid="{738C3AA7-CA2D-4DDE-B597-F62C0A332D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887110</xdr:colOff>
      <xdr:row>0</xdr:row>
      <xdr:rowOff>57150</xdr:rowOff>
    </xdr:from>
    <xdr:to>
      <xdr:col>8</xdr:col>
      <xdr:colOff>171449</xdr:colOff>
      <xdr:row>5</xdr:row>
      <xdr:rowOff>42850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4E2D21-0468-41ED-9B54-44A4FD8E8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7160" y="57150"/>
          <a:ext cx="979789" cy="9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1</xdr:row>
      <xdr:rowOff>28575</xdr:rowOff>
    </xdr:from>
    <xdr:to>
      <xdr:col>3</xdr:col>
      <xdr:colOff>14720</xdr:colOff>
      <xdr:row>3</xdr:row>
      <xdr:rowOff>104775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6BF2DB4-C8BA-4285-AD22-5BF820620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0500"/>
          <a:ext cx="147204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381000</xdr:colOff>
      <xdr:row>0</xdr:row>
      <xdr:rowOff>0</xdr:rowOff>
    </xdr:from>
    <xdr:to>
      <xdr:col>9</xdr:col>
      <xdr:colOff>495300</xdr:colOff>
      <xdr:row>5</xdr:row>
      <xdr:rowOff>57150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C703955F-36FD-416C-8F7E-CF685B791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0"/>
          <a:ext cx="8286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1</xdr:row>
      <xdr:rowOff>95250</xdr:rowOff>
    </xdr:from>
    <xdr:to>
      <xdr:col>2</xdr:col>
      <xdr:colOff>53810</xdr:colOff>
      <xdr:row>4</xdr:row>
      <xdr:rowOff>171450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AA73FB0-8CE8-4B76-A1D1-95C15883E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285750"/>
          <a:ext cx="209215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0</xdr:row>
      <xdr:rowOff>0</xdr:rowOff>
    </xdr:from>
    <xdr:to>
      <xdr:col>9</xdr:col>
      <xdr:colOff>561975</xdr:colOff>
      <xdr:row>5</xdr:row>
      <xdr:rowOff>57150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E44AB6FE-24C6-4FB7-AD92-5789BB203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0"/>
          <a:ext cx="8286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0</xdr:row>
      <xdr:rowOff>190499</xdr:rowOff>
    </xdr:from>
    <xdr:to>
      <xdr:col>1</xdr:col>
      <xdr:colOff>1741186</xdr:colOff>
      <xdr:row>4</xdr:row>
      <xdr:rowOff>95250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43EA058B-2971-41C3-9818-F7F7D1FC3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90499"/>
          <a:ext cx="1598311" cy="666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6DE78-9DD2-40DB-8385-BE039A6480EA}">
  <dimension ref="A1:Q58"/>
  <sheetViews>
    <sheetView tabSelected="1" workbookViewId="0">
      <selection activeCell="D6" sqref="D6"/>
    </sheetView>
  </sheetViews>
  <sheetFormatPr baseColWidth="10" defaultColWidth="49.5703125" defaultRowHeight="15" x14ac:dyDescent="0.25"/>
  <cols>
    <col min="1" max="1" width="12" customWidth="1"/>
    <col min="2" max="2" width="6" bestFit="1" customWidth="1"/>
    <col min="3" max="3" width="7" bestFit="1" customWidth="1"/>
    <col min="4" max="4" width="6.42578125" customWidth="1"/>
    <col min="5" max="5" width="27.42578125" customWidth="1"/>
    <col min="6" max="6" width="4.5703125" customWidth="1"/>
    <col min="7" max="7" width="6" customWidth="1"/>
    <col min="8" max="8" width="25.42578125" customWidth="1"/>
    <col min="9" max="9" width="7.28515625" bestFit="1" customWidth="1"/>
  </cols>
  <sheetData>
    <row r="1" spans="1:17" s="12" customFormat="1" ht="12.75" x14ac:dyDescent="0.25">
      <c r="A1" s="11"/>
      <c r="D1" s="11"/>
      <c r="E1" s="11"/>
      <c r="G1" s="13"/>
      <c r="H1" s="13"/>
      <c r="I1" s="14"/>
      <c r="J1" s="11"/>
      <c r="K1" s="15"/>
      <c r="L1" s="16"/>
      <c r="M1" s="15"/>
      <c r="Q1" s="17"/>
    </row>
    <row r="2" spans="1:17" s="12" customFormat="1" ht="17.25" x14ac:dyDescent="0.25">
      <c r="A2" s="78" t="s">
        <v>42</v>
      </c>
      <c r="B2" s="78"/>
      <c r="C2" s="78"/>
      <c r="D2" s="78"/>
      <c r="E2" s="78"/>
      <c r="F2" s="78"/>
      <c r="G2" s="78"/>
      <c r="H2" s="78"/>
      <c r="I2" s="78"/>
      <c r="J2" s="18"/>
      <c r="K2" s="14"/>
      <c r="M2" s="14"/>
      <c r="Q2" s="17"/>
    </row>
    <row r="3" spans="1:17" s="12" customFormat="1" x14ac:dyDescent="0.25">
      <c r="A3" s="78" t="s">
        <v>41</v>
      </c>
      <c r="B3" s="78"/>
      <c r="C3" s="78"/>
      <c r="D3" s="78"/>
      <c r="E3" s="78"/>
      <c r="F3" s="78"/>
      <c r="G3" s="78"/>
      <c r="H3" s="78"/>
      <c r="I3" s="78"/>
      <c r="J3" s="18"/>
      <c r="K3" s="14"/>
      <c r="M3" s="14"/>
      <c r="Q3" s="17"/>
    </row>
    <row r="4" spans="1:17" s="12" customFormat="1" ht="12.75" x14ac:dyDescent="0.25">
      <c r="A4" s="79" t="s">
        <v>43</v>
      </c>
      <c r="B4" s="79"/>
      <c r="C4" s="79"/>
      <c r="D4" s="79"/>
      <c r="E4" s="79"/>
      <c r="F4" s="79"/>
      <c r="G4" s="79"/>
      <c r="H4" s="79"/>
      <c r="I4" s="79"/>
      <c r="J4" s="19"/>
      <c r="K4" s="14"/>
      <c r="M4" s="14"/>
      <c r="Q4" s="17"/>
    </row>
    <row r="5" spans="1:17" x14ac:dyDescent="0.25">
      <c r="I5" s="20"/>
    </row>
    <row r="6" spans="1:17" x14ac:dyDescent="0.25">
      <c r="A6" s="80" t="s">
        <v>78</v>
      </c>
      <c r="B6" s="80"/>
      <c r="C6" s="80"/>
      <c r="D6" s="69" t="s">
        <v>106</v>
      </c>
      <c r="I6" s="20"/>
    </row>
    <row r="7" spans="1:17" x14ac:dyDescent="0.25">
      <c r="A7" s="5" t="s">
        <v>24</v>
      </c>
      <c r="B7" s="5" t="s">
        <v>25</v>
      </c>
      <c r="C7" s="5" t="s">
        <v>32</v>
      </c>
      <c r="D7" s="5" t="s">
        <v>26</v>
      </c>
      <c r="E7" s="5" t="s">
        <v>27</v>
      </c>
      <c r="F7" s="5" t="s">
        <v>28</v>
      </c>
      <c r="G7" s="5" t="s">
        <v>28</v>
      </c>
      <c r="H7" s="5" t="s">
        <v>29</v>
      </c>
      <c r="I7" s="5" t="s">
        <v>30</v>
      </c>
    </row>
    <row r="8" spans="1:17" ht="15.75" customHeight="1" x14ac:dyDescent="0.25">
      <c r="A8" s="1" t="s">
        <v>4</v>
      </c>
      <c r="B8" s="1" t="s">
        <v>6</v>
      </c>
      <c r="C8" s="1">
        <v>101</v>
      </c>
      <c r="D8" s="1" t="s">
        <v>7</v>
      </c>
      <c r="E8" s="1" t="s">
        <v>33</v>
      </c>
      <c r="F8" s="1">
        <v>3</v>
      </c>
      <c r="G8" s="1" t="s">
        <v>77</v>
      </c>
      <c r="H8" s="1" t="s">
        <v>34</v>
      </c>
      <c r="I8" s="4" t="s">
        <v>31</v>
      </c>
    </row>
    <row r="9" spans="1:17" x14ac:dyDescent="0.25">
      <c r="A9" s="1" t="s">
        <v>5</v>
      </c>
      <c r="B9" s="1" t="s">
        <v>6</v>
      </c>
      <c r="C9" s="1">
        <v>102</v>
      </c>
      <c r="D9" s="1" t="s">
        <v>8</v>
      </c>
      <c r="E9" s="1" t="s">
        <v>37</v>
      </c>
      <c r="F9" s="1">
        <v>3</v>
      </c>
      <c r="G9" s="1">
        <v>1</v>
      </c>
      <c r="H9" s="1" t="s">
        <v>38</v>
      </c>
      <c r="I9" s="4" t="s">
        <v>31</v>
      </c>
    </row>
    <row r="10" spans="1:17" ht="17.25" customHeight="1" x14ac:dyDescent="0.25">
      <c r="A10" s="1" t="s">
        <v>10</v>
      </c>
      <c r="B10" s="1" t="s">
        <v>6</v>
      </c>
      <c r="C10" s="1">
        <v>103</v>
      </c>
      <c r="D10" s="1" t="s">
        <v>7</v>
      </c>
      <c r="E10" s="1" t="s">
        <v>36</v>
      </c>
      <c r="F10" s="1" t="s">
        <v>77</v>
      </c>
      <c r="G10" s="1">
        <v>3</v>
      </c>
      <c r="H10" s="1" t="s">
        <v>35</v>
      </c>
      <c r="I10" s="4" t="s">
        <v>31</v>
      </c>
    </row>
    <row r="11" spans="1:17" x14ac:dyDescent="0.25">
      <c r="A11" s="1" t="s">
        <v>11</v>
      </c>
      <c r="B11" s="1" t="s">
        <v>6</v>
      </c>
      <c r="C11" s="1">
        <v>104</v>
      </c>
      <c r="D11" s="1" t="s">
        <v>8</v>
      </c>
      <c r="E11" s="1" t="s">
        <v>40</v>
      </c>
      <c r="F11" s="1">
        <v>3</v>
      </c>
      <c r="G11" s="1">
        <v>2</v>
      </c>
      <c r="H11" s="1" t="s">
        <v>39</v>
      </c>
      <c r="I11" s="4" t="s">
        <v>31</v>
      </c>
    </row>
    <row r="12" spans="1:17" x14ac:dyDescent="0.25">
      <c r="A12" s="1" t="s">
        <v>12</v>
      </c>
      <c r="B12" s="1" t="s">
        <v>6</v>
      </c>
      <c r="C12" s="1">
        <v>105</v>
      </c>
      <c r="D12" s="1" t="s">
        <v>7</v>
      </c>
      <c r="E12" s="1" t="s">
        <v>34</v>
      </c>
      <c r="F12" s="1">
        <v>3</v>
      </c>
      <c r="G12" s="1" t="s">
        <v>77</v>
      </c>
      <c r="H12" s="1" t="s">
        <v>36</v>
      </c>
      <c r="I12" s="4" t="s">
        <v>31</v>
      </c>
    </row>
    <row r="13" spans="1:17" x14ac:dyDescent="0.25">
      <c r="A13" s="1" t="s">
        <v>13</v>
      </c>
      <c r="B13" s="1" t="s">
        <v>6</v>
      </c>
      <c r="C13" s="1">
        <v>106</v>
      </c>
      <c r="D13" s="1" t="s">
        <v>8</v>
      </c>
      <c r="E13" s="1" t="s">
        <v>37</v>
      </c>
      <c r="F13" s="1">
        <v>0</v>
      </c>
      <c r="G13" s="1">
        <v>4</v>
      </c>
      <c r="H13" s="1" t="s">
        <v>39</v>
      </c>
      <c r="I13" s="4" t="s">
        <v>31</v>
      </c>
    </row>
    <row r="14" spans="1:17" x14ac:dyDescent="0.25">
      <c r="A14" s="1" t="s">
        <v>14</v>
      </c>
      <c r="B14" s="1" t="s">
        <v>6</v>
      </c>
      <c r="C14" s="1">
        <v>107</v>
      </c>
      <c r="D14" s="1" t="s">
        <v>7</v>
      </c>
      <c r="E14" s="1" t="s">
        <v>35</v>
      </c>
      <c r="F14" s="1">
        <v>2</v>
      </c>
      <c r="G14" s="1">
        <v>6</v>
      </c>
      <c r="H14" s="1" t="s">
        <v>33</v>
      </c>
      <c r="I14" s="4" t="s">
        <v>31</v>
      </c>
    </row>
    <row r="15" spans="1:17" x14ac:dyDescent="0.25">
      <c r="A15" s="1" t="s">
        <v>15</v>
      </c>
      <c r="B15" s="1" t="s">
        <v>6</v>
      </c>
      <c r="C15" s="1">
        <v>108</v>
      </c>
      <c r="D15" s="1" t="s">
        <v>8</v>
      </c>
      <c r="E15" s="1" t="s">
        <v>38</v>
      </c>
      <c r="F15" s="1">
        <v>1</v>
      </c>
      <c r="G15" s="1">
        <v>5</v>
      </c>
      <c r="H15" s="1" t="s">
        <v>40</v>
      </c>
      <c r="I15" s="4" t="s">
        <v>31</v>
      </c>
    </row>
    <row r="16" spans="1:17" x14ac:dyDescent="0.25">
      <c r="A16" s="1" t="s">
        <v>16</v>
      </c>
      <c r="B16" s="1" t="s">
        <v>6</v>
      </c>
      <c r="C16" s="1">
        <v>109</v>
      </c>
      <c r="D16" s="1" t="s">
        <v>7</v>
      </c>
      <c r="E16" s="1" t="s">
        <v>33</v>
      </c>
      <c r="F16" s="1">
        <v>3</v>
      </c>
      <c r="G16" s="1" t="s">
        <v>77</v>
      </c>
      <c r="H16" s="1" t="s">
        <v>36</v>
      </c>
      <c r="I16" s="4" t="s">
        <v>31</v>
      </c>
    </row>
    <row r="17" spans="1:9" x14ac:dyDescent="0.25">
      <c r="A17" s="1" t="s">
        <v>17</v>
      </c>
      <c r="B17" s="1" t="s">
        <v>6</v>
      </c>
      <c r="C17" s="1">
        <v>110</v>
      </c>
      <c r="D17" s="1" t="s">
        <v>8</v>
      </c>
      <c r="E17" s="1" t="s">
        <v>40</v>
      </c>
      <c r="F17" s="1">
        <v>2</v>
      </c>
      <c r="G17" s="1">
        <v>3</v>
      </c>
      <c r="H17" s="1" t="s">
        <v>37</v>
      </c>
      <c r="I17" s="4" t="s">
        <v>31</v>
      </c>
    </row>
    <row r="18" spans="1:9" x14ac:dyDescent="0.25">
      <c r="A18" s="1" t="s">
        <v>18</v>
      </c>
      <c r="B18" s="1" t="s">
        <v>6</v>
      </c>
      <c r="C18" s="1">
        <v>111</v>
      </c>
      <c r="D18" s="1" t="s">
        <v>7</v>
      </c>
      <c r="E18" s="1" t="s">
        <v>35</v>
      </c>
      <c r="F18" s="1">
        <v>3</v>
      </c>
      <c r="G18" s="1">
        <v>2</v>
      </c>
      <c r="H18" s="1" t="s">
        <v>34</v>
      </c>
      <c r="I18" s="4" t="s">
        <v>31</v>
      </c>
    </row>
    <row r="19" spans="1:9" ht="15.75" thickBot="1" x14ac:dyDescent="0.3">
      <c r="A19" s="9" t="s">
        <v>19</v>
      </c>
      <c r="B19" s="9" t="s">
        <v>6</v>
      </c>
      <c r="C19" s="9">
        <v>112</v>
      </c>
      <c r="D19" s="9" t="s">
        <v>8</v>
      </c>
      <c r="E19" s="9" t="s">
        <v>39</v>
      </c>
      <c r="F19" s="9">
        <v>6</v>
      </c>
      <c r="G19" s="9">
        <v>6</v>
      </c>
      <c r="H19" s="9" t="s">
        <v>38</v>
      </c>
      <c r="I19" s="10" t="s">
        <v>31</v>
      </c>
    </row>
    <row r="20" spans="1:9" x14ac:dyDescent="0.25">
      <c r="A20" s="6" t="s">
        <v>23</v>
      </c>
      <c r="B20" s="6" t="s">
        <v>6</v>
      </c>
      <c r="C20" s="6" t="s">
        <v>0</v>
      </c>
      <c r="D20" s="6" t="s">
        <v>9</v>
      </c>
      <c r="E20" s="7" t="s">
        <v>87</v>
      </c>
      <c r="F20" s="6">
        <v>0</v>
      </c>
      <c r="G20" s="6">
        <v>6</v>
      </c>
      <c r="H20" s="7" t="s">
        <v>79</v>
      </c>
      <c r="I20" s="8" t="s">
        <v>31</v>
      </c>
    </row>
    <row r="21" spans="1:9" x14ac:dyDescent="0.25">
      <c r="A21" s="1" t="s">
        <v>20</v>
      </c>
      <c r="B21" s="1" t="s">
        <v>6</v>
      </c>
      <c r="C21" s="1" t="s">
        <v>3</v>
      </c>
      <c r="D21" s="1" t="s">
        <v>9</v>
      </c>
      <c r="E21" s="2" t="s">
        <v>88</v>
      </c>
      <c r="F21" s="1">
        <v>2</v>
      </c>
      <c r="G21" s="1">
        <v>3</v>
      </c>
      <c r="H21" s="2" t="s">
        <v>86</v>
      </c>
      <c r="I21" s="4" t="s">
        <v>31</v>
      </c>
    </row>
    <row r="22" spans="1:9" x14ac:dyDescent="0.25">
      <c r="A22" s="1" t="s">
        <v>21</v>
      </c>
      <c r="B22" s="1" t="s">
        <v>6</v>
      </c>
      <c r="C22" s="1" t="s">
        <v>1</v>
      </c>
      <c r="D22" s="1" t="s">
        <v>9</v>
      </c>
      <c r="E22" s="83" t="s">
        <v>92</v>
      </c>
      <c r="F22" s="1">
        <v>6</v>
      </c>
      <c r="G22" s="1">
        <v>0</v>
      </c>
      <c r="H22" s="3" t="s">
        <v>96</v>
      </c>
      <c r="I22" s="4" t="s">
        <v>31</v>
      </c>
    </row>
    <row r="23" spans="1:9" x14ac:dyDescent="0.25">
      <c r="A23" s="1" t="s">
        <v>22</v>
      </c>
      <c r="B23" s="1" t="s">
        <v>6</v>
      </c>
      <c r="C23" s="1" t="s">
        <v>2</v>
      </c>
      <c r="D23" s="1" t="s">
        <v>9</v>
      </c>
      <c r="E23" s="84" t="s">
        <v>93</v>
      </c>
      <c r="F23" s="1">
        <v>3</v>
      </c>
      <c r="G23" s="1">
        <v>1</v>
      </c>
      <c r="H23" s="85" t="s">
        <v>97</v>
      </c>
      <c r="I23" s="4" t="s">
        <v>31</v>
      </c>
    </row>
    <row r="26" spans="1:9" x14ac:dyDescent="0.25">
      <c r="A26" s="5" t="s">
        <v>24</v>
      </c>
      <c r="B26" s="5" t="s">
        <v>25</v>
      </c>
      <c r="C26" s="5" t="s">
        <v>32</v>
      </c>
      <c r="D26" s="5" t="s">
        <v>26</v>
      </c>
      <c r="E26" s="5" t="s">
        <v>27</v>
      </c>
      <c r="F26" s="5" t="s">
        <v>28</v>
      </c>
      <c r="G26" s="5" t="s">
        <v>28</v>
      </c>
      <c r="H26" s="5" t="s">
        <v>29</v>
      </c>
      <c r="I26" s="5" t="s">
        <v>30</v>
      </c>
    </row>
    <row r="27" spans="1:9" x14ac:dyDescent="0.25">
      <c r="A27" s="53" t="s">
        <v>4</v>
      </c>
      <c r="B27" s="53" t="s">
        <v>65</v>
      </c>
      <c r="C27" s="53">
        <v>201</v>
      </c>
      <c r="D27" s="66" t="s">
        <v>7</v>
      </c>
      <c r="E27" s="50" t="s">
        <v>40</v>
      </c>
      <c r="F27" s="50">
        <v>2</v>
      </c>
      <c r="G27" s="50">
        <v>6</v>
      </c>
      <c r="H27" s="50" t="s">
        <v>60</v>
      </c>
      <c r="I27" s="53" t="s">
        <v>70</v>
      </c>
    </row>
    <row r="28" spans="1:9" x14ac:dyDescent="0.25">
      <c r="A28" s="53" t="s">
        <v>4</v>
      </c>
      <c r="B28" s="53" t="s">
        <v>65</v>
      </c>
      <c r="C28" s="53">
        <v>202</v>
      </c>
      <c r="D28" s="66" t="s">
        <v>72</v>
      </c>
      <c r="E28" s="50" t="s">
        <v>33</v>
      </c>
      <c r="F28" s="50">
        <v>7</v>
      </c>
      <c r="G28" s="50">
        <v>0</v>
      </c>
      <c r="H28" s="50" t="s">
        <v>38</v>
      </c>
      <c r="I28" s="53" t="s">
        <v>71</v>
      </c>
    </row>
    <row r="29" spans="1:9" x14ac:dyDescent="0.25">
      <c r="A29" s="53" t="s">
        <v>5</v>
      </c>
      <c r="B29" s="53" t="s">
        <v>65</v>
      </c>
      <c r="C29" s="53">
        <v>203</v>
      </c>
      <c r="D29" s="66" t="s">
        <v>48</v>
      </c>
      <c r="E29" s="50" t="s">
        <v>35</v>
      </c>
      <c r="F29" s="50">
        <v>2</v>
      </c>
      <c r="G29" s="50">
        <v>1</v>
      </c>
      <c r="H29" s="50" t="s">
        <v>39</v>
      </c>
      <c r="I29" s="53" t="s">
        <v>70</v>
      </c>
    </row>
    <row r="30" spans="1:9" x14ac:dyDescent="0.25">
      <c r="A30" s="53" t="s">
        <v>5</v>
      </c>
      <c r="B30" s="53" t="s">
        <v>65</v>
      </c>
      <c r="C30" s="53">
        <v>204</v>
      </c>
      <c r="D30" s="66" t="s">
        <v>8</v>
      </c>
      <c r="E30" s="50" t="s">
        <v>59</v>
      </c>
      <c r="F30" s="50">
        <v>6</v>
      </c>
      <c r="G30" s="50">
        <v>2</v>
      </c>
      <c r="H30" s="50" t="s">
        <v>34</v>
      </c>
      <c r="I30" s="50" t="s">
        <v>71</v>
      </c>
    </row>
    <row r="31" spans="1:9" x14ac:dyDescent="0.25">
      <c r="A31" s="50" t="s">
        <v>10</v>
      </c>
      <c r="B31" s="53" t="s">
        <v>65</v>
      </c>
      <c r="C31" s="53">
        <v>205</v>
      </c>
      <c r="D31" s="66" t="s">
        <v>7</v>
      </c>
      <c r="E31" s="50" t="s">
        <v>54</v>
      </c>
      <c r="F31" s="50">
        <v>7</v>
      </c>
      <c r="G31" s="50">
        <v>0</v>
      </c>
      <c r="H31" s="50" t="s">
        <v>62</v>
      </c>
      <c r="I31" s="53" t="s">
        <v>70</v>
      </c>
    </row>
    <row r="32" spans="1:9" x14ac:dyDescent="0.25">
      <c r="A32" s="50" t="s">
        <v>10</v>
      </c>
      <c r="B32" s="53" t="s">
        <v>65</v>
      </c>
      <c r="C32" s="53">
        <v>206</v>
      </c>
      <c r="D32" s="66" t="s">
        <v>72</v>
      </c>
      <c r="E32" s="50" t="s">
        <v>74</v>
      </c>
      <c r="F32" s="50">
        <v>3</v>
      </c>
      <c r="G32" s="50">
        <v>2</v>
      </c>
      <c r="H32" s="50" t="s">
        <v>53</v>
      </c>
      <c r="I32" s="53" t="s">
        <v>71</v>
      </c>
    </row>
    <row r="33" spans="1:9" x14ac:dyDescent="0.25">
      <c r="A33" s="50" t="s">
        <v>11</v>
      </c>
      <c r="B33" s="53" t="s">
        <v>65</v>
      </c>
      <c r="C33" s="53">
        <v>207</v>
      </c>
      <c r="D33" s="66" t="s">
        <v>48</v>
      </c>
      <c r="E33" s="50" t="s">
        <v>36</v>
      </c>
      <c r="F33" s="50">
        <v>0</v>
      </c>
      <c r="G33" s="50">
        <v>7</v>
      </c>
      <c r="H33" s="50" t="s">
        <v>75</v>
      </c>
      <c r="I33" s="53" t="s">
        <v>70</v>
      </c>
    </row>
    <row r="34" spans="1:9" x14ac:dyDescent="0.25">
      <c r="A34" s="50" t="s">
        <v>11</v>
      </c>
      <c r="B34" s="53" t="s">
        <v>65</v>
      </c>
      <c r="C34" s="53">
        <v>208</v>
      </c>
      <c r="D34" s="66" t="s">
        <v>8</v>
      </c>
      <c r="E34" s="50" t="s">
        <v>37</v>
      </c>
      <c r="F34" s="50">
        <v>3</v>
      </c>
      <c r="G34" s="50">
        <v>4</v>
      </c>
      <c r="H34" s="50" t="s">
        <v>55</v>
      </c>
      <c r="I34" s="50" t="s">
        <v>71</v>
      </c>
    </row>
    <row r="35" spans="1:9" x14ac:dyDescent="0.25">
      <c r="A35" s="50" t="s">
        <v>12</v>
      </c>
      <c r="B35" s="53" t="s">
        <v>65</v>
      </c>
      <c r="C35" s="53">
        <v>209</v>
      </c>
      <c r="D35" s="66" t="s">
        <v>7</v>
      </c>
      <c r="E35" s="50" t="s">
        <v>62</v>
      </c>
      <c r="F35" s="50">
        <v>0</v>
      </c>
      <c r="G35" s="50">
        <v>7</v>
      </c>
      <c r="H35" s="50" t="s">
        <v>40</v>
      </c>
      <c r="I35" s="53" t="s">
        <v>70</v>
      </c>
    </row>
    <row r="36" spans="1:9" x14ac:dyDescent="0.25">
      <c r="A36" s="50" t="s">
        <v>12</v>
      </c>
      <c r="B36" s="53" t="s">
        <v>65</v>
      </c>
      <c r="C36" s="53">
        <v>210</v>
      </c>
      <c r="D36" s="66" t="s">
        <v>72</v>
      </c>
      <c r="E36" s="50" t="s">
        <v>53</v>
      </c>
      <c r="F36" s="50">
        <v>1</v>
      </c>
      <c r="G36" s="50">
        <v>1</v>
      </c>
      <c r="H36" s="50" t="s">
        <v>33</v>
      </c>
      <c r="I36" s="53" t="s">
        <v>71</v>
      </c>
    </row>
    <row r="37" spans="1:9" x14ac:dyDescent="0.25">
      <c r="A37" s="50" t="s">
        <v>13</v>
      </c>
      <c r="B37" s="53" t="s">
        <v>65</v>
      </c>
      <c r="C37" s="53">
        <v>211</v>
      </c>
      <c r="D37" s="66" t="s">
        <v>48</v>
      </c>
      <c r="E37" s="50" t="s">
        <v>35</v>
      </c>
      <c r="F37" s="50">
        <v>2</v>
      </c>
      <c r="G37" s="50">
        <v>3</v>
      </c>
      <c r="H37" s="50" t="s">
        <v>75</v>
      </c>
      <c r="I37" s="53" t="s">
        <v>70</v>
      </c>
    </row>
    <row r="38" spans="1:9" x14ac:dyDescent="0.25">
      <c r="A38" s="50" t="s">
        <v>13</v>
      </c>
      <c r="B38" s="53" t="s">
        <v>65</v>
      </c>
      <c r="C38" s="53">
        <v>212</v>
      </c>
      <c r="D38" s="66" t="s">
        <v>8</v>
      </c>
      <c r="E38" s="50" t="s">
        <v>59</v>
      </c>
      <c r="F38" s="50">
        <v>0</v>
      </c>
      <c r="G38" s="50">
        <v>4</v>
      </c>
      <c r="H38" s="50" t="s">
        <v>55</v>
      </c>
      <c r="I38" s="50" t="s">
        <v>71</v>
      </c>
    </row>
    <row r="39" spans="1:9" x14ac:dyDescent="0.25">
      <c r="A39" s="50" t="s">
        <v>14</v>
      </c>
      <c r="B39" s="53" t="s">
        <v>65</v>
      </c>
      <c r="C39" s="53">
        <v>213</v>
      </c>
      <c r="D39" s="66" t="s">
        <v>72</v>
      </c>
      <c r="E39" s="50" t="s">
        <v>38</v>
      </c>
      <c r="F39" s="50">
        <v>3</v>
      </c>
      <c r="G39" s="50">
        <v>3</v>
      </c>
      <c r="H39" s="50" t="s">
        <v>74</v>
      </c>
      <c r="I39" s="53" t="s">
        <v>70</v>
      </c>
    </row>
    <row r="40" spans="1:9" x14ac:dyDescent="0.25">
      <c r="A40" s="50" t="s">
        <v>14</v>
      </c>
      <c r="B40" s="53" t="s">
        <v>65</v>
      </c>
      <c r="C40" s="53">
        <v>214</v>
      </c>
      <c r="D40" s="66" t="s">
        <v>7</v>
      </c>
      <c r="E40" s="50" t="s">
        <v>60</v>
      </c>
      <c r="F40" s="50">
        <v>7</v>
      </c>
      <c r="G40" s="50">
        <v>1</v>
      </c>
      <c r="H40" s="50" t="s">
        <v>54</v>
      </c>
      <c r="I40" s="53" t="s">
        <v>71</v>
      </c>
    </row>
    <row r="41" spans="1:9" x14ac:dyDescent="0.25">
      <c r="A41" s="50" t="s">
        <v>15</v>
      </c>
      <c r="B41" s="53" t="s">
        <v>65</v>
      </c>
      <c r="C41" s="53">
        <v>215</v>
      </c>
      <c r="D41" s="66" t="s">
        <v>8</v>
      </c>
      <c r="E41" s="50" t="s">
        <v>34</v>
      </c>
      <c r="F41" s="50">
        <v>1</v>
      </c>
      <c r="G41" s="50">
        <v>3</v>
      </c>
      <c r="H41" s="50" t="s">
        <v>37</v>
      </c>
      <c r="I41" s="50" t="s">
        <v>70</v>
      </c>
    </row>
    <row r="42" spans="1:9" x14ac:dyDescent="0.25">
      <c r="A42" s="50" t="s">
        <v>15</v>
      </c>
      <c r="B42" s="53" t="s">
        <v>65</v>
      </c>
      <c r="C42" s="53">
        <v>216</v>
      </c>
      <c r="D42" s="66" t="s">
        <v>72</v>
      </c>
      <c r="E42" s="50" t="s">
        <v>33</v>
      </c>
      <c r="F42" s="50">
        <v>2</v>
      </c>
      <c r="G42" s="50">
        <v>2</v>
      </c>
      <c r="H42" s="50" t="s">
        <v>74</v>
      </c>
      <c r="I42" s="53" t="s">
        <v>71</v>
      </c>
    </row>
    <row r="43" spans="1:9" x14ac:dyDescent="0.25">
      <c r="A43" s="50" t="s">
        <v>16</v>
      </c>
      <c r="B43" s="53" t="s">
        <v>65</v>
      </c>
      <c r="C43" s="53">
        <v>217</v>
      </c>
      <c r="D43" s="66" t="s">
        <v>48</v>
      </c>
      <c r="E43" s="50" t="s">
        <v>39</v>
      </c>
      <c r="F43" s="50">
        <v>4</v>
      </c>
      <c r="G43" s="50">
        <v>0</v>
      </c>
      <c r="H43" s="50" t="s">
        <v>36</v>
      </c>
      <c r="I43" s="53" t="s">
        <v>70</v>
      </c>
    </row>
    <row r="44" spans="1:9" x14ac:dyDescent="0.25">
      <c r="A44" s="50" t="s">
        <v>16</v>
      </c>
      <c r="B44" s="53" t="s">
        <v>65</v>
      </c>
      <c r="C44" s="53">
        <v>218</v>
      </c>
      <c r="D44" s="66" t="s">
        <v>7</v>
      </c>
      <c r="E44" s="50" t="s">
        <v>40</v>
      </c>
      <c r="F44" s="50">
        <v>2</v>
      </c>
      <c r="G44" s="50">
        <v>2</v>
      </c>
      <c r="H44" s="50" t="s">
        <v>54</v>
      </c>
      <c r="I44" s="53" t="s">
        <v>71</v>
      </c>
    </row>
    <row r="45" spans="1:9" x14ac:dyDescent="0.25">
      <c r="A45" s="50" t="s">
        <v>17</v>
      </c>
      <c r="B45" s="53" t="s">
        <v>65</v>
      </c>
      <c r="C45" s="53">
        <v>219</v>
      </c>
      <c r="D45" s="66" t="s">
        <v>8</v>
      </c>
      <c r="E45" s="50" t="s">
        <v>37</v>
      </c>
      <c r="F45" s="50">
        <v>5</v>
      </c>
      <c r="G45" s="50">
        <v>0</v>
      </c>
      <c r="H45" s="50" t="s">
        <v>59</v>
      </c>
      <c r="I45" s="50" t="s">
        <v>70</v>
      </c>
    </row>
    <row r="46" spans="1:9" x14ac:dyDescent="0.25">
      <c r="A46" s="50" t="s">
        <v>17</v>
      </c>
      <c r="B46" s="53" t="s">
        <v>65</v>
      </c>
      <c r="C46" s="53">
        <v>220</v>
      </c>
      <c r="D46" s="66" t="s">
        <v>72</v>
      </c>
      <c r="E46" s="50" t="s">
        <v>53</v>
      </c>
      <c r="F46" s="50">
        <v>6</v>
      </c>
      <c r="G46" s="50">
        <v>0</v>
      </c>
      <c r="H46" s="50" t="s">
        <v>38</v>
      </c>
      <c r="I46" s="53" t="s">
        <v>71</v>
      </c>
    </row>
    <row r="47" spans="1:9" x14ac:dyDescent="0.25">
      <c r="A47" s="50" t="s">
        <v>18</v>
      </c>
      <c r="B47" s="53" t="s">
        <v>65</v>
      </c>
      <c r="C47" s="53">
        <v>221</v>
      </c>
      <c r="D47" s="66" t="s">
        <v>48</v>
      </c>
      <c r="E47" s="50" t="s">
        <v>36</v>
      </c>
      <c r="F47" s="50">
        <v>0</v>
      </c>
      <c r="G47" s="50">
        <v>5</v>
      </c>
      <c r="H47" s="50" t="s">
        <v>35</v>
      </c>
      <c r="I47" s="53" t="s">
        <v>70</v>
      </c>
    </row>
    <row r="48" spans="1:9" x14ac:dyDescent="0.25">
      <c r="A48" s="50" t="s">
        <v>18</v>
      </c>
      <c r="B48" s="53" t="s">
        <v>65</v>
      </c>
      <c r="C48" s="53">
        <v>222</v>
      </c>
      <c r="D48" s="66" t="s">
        <v>7</v>
      </c>
      <c r="E48" s="50" t="s">
        <v>62</v>
      </c>
      <c r="F48" s="50">
        <v>0</v>
      </c>
      <c r="G48" s="50">
        <v>7</v>
      </c>
      <c r="H48" s="50" t="s">
        <v>60</v>
      </c>
      <c r="I48" s="53" t="s">
        <v>71</v>
      </c>
    </row>
    <row r="49" spans="1:9" x14ac:dyDescent="0.25">
      <c r="A49" s="50" t="s">
        <v>19</v>
      </c>
      <c r="B49" s="53" t="s">
        <v>65</v>
      </c>
      <c r="C49" s="53">
        <v>223</v>
      </c>
      <c r="D49" s="66" t="s">
        <v>8</v>
      </c>
      <c r="E49" s="50" t="s">
        <v>55</v>
      </c>
      <c r="F49" s="50">
        <v>2</v>
      </c>
      <c r="G49" s="50">
        <v>0</v>
      </c>
      <c r="H49" s="50" t="s">
        <v>34</v>
      </c>
      <c r="I49" s="50" t="s">
        <v>70</v>
      </c>
    </row>
    <row r="50" spans="1:9" ht="15.75" thickBot="1" x14ac:dyDescent="0.3">
      <c r="A50" s="51" t="s">
        <v>19</v>
      </c>
      <c r="B50" s="54" t="s">
        <v>65</v>
      </c>
      <c r="C50" s="54">
        <v>224</v>
      </c>
      <c r="D50" s="67" t="s">
        <v>48</v>
      </c>
      <c r="E50" s="51" t="s">
        <v>75</v>
      </c>
      <c r="F50" s="51">
        <v>1</v>
      </c>
      <c r="G50" s="51">
        <v>0</v>
      </c>
      <c r="H50" s="51" t="s">
        <v>39</v>
      </c>
      <c r="I50" s="54" t="s">
        <v>71</v>
      </c>
    </row>
    <row r="51" spans="1:9" ht="17.25" x14ac:dyDescent="0.25">
      <c r="A51" s="52" t="s">
        <v>23</v>
      </c>
      <c r="B51" s="55" t="s">
        <v>65</v>
      </c>
      <c r="C51" s="55" t="s">
        <v>66</v>
      </c>
      <c r="D51" s="55" t="s">
        <v>9</v>
      </c>
      <c r="E51" s="58" t="s">
        <v>81</v>
      </c>
      <c r="F51" s="55">
        <v>2</v>
      </c>
      <c r="G51" s="55">
        <v>4</v>
      </c>
      <c r="H51" s="58" t="s">
        <v>82</v>
      </c>
      <c r="I51" s="59" t="s">
        <v>70</v>
      </c>
    </row>
    <row r="52" spans="1:9" ht="17.25" x14ac:dyDescent="0.25">
      <c r="A52" s="50" t="s">
        <v>23</v>
      </c>
      <c r="B52" s="55" t="s">
        <v>65</v>
      </c>
      <c r="C52" s="56" t="s">
        <v>67</v>
      </c>
      <c r="D52" s="56" t="s">
        <v>9</v>
      </c>
      <c r="E52" s="60" t="s">
        <v>84</v>
      </c>
      <c r="F52" s="56">
        <v>0</v>
      </c>
      <c r="G52" s="56">
        <v>6</v>
      </c>
      <c r="H52" s="60" t="s">
        <v>89</v>
      </c>
      <c r="I52" s="61" t="s">
        <v>71</v>
      </c>
    </row>
    <row r="53" spans="1:9" ht="17.25" x14ac:dyDescent="0.25">
      <c r="A53" s="50" t="s">
        <v>20</v>
      </c>
      <c r="B53" s="55" t="s">
        <v>65</v>
      </c>
      <c r="C53" s="56" t="s">
        <v>68</v>
      </c>
      <c r="D53" s="56" t="s">
        <v>9</v>
      </c>
      <c r="E53" s="60" t="s">
        <v>90</v>
      </c>
      <c r="F53" s="56">
        <v>0</v>
      </c>
      <c r="G53" s="56">
        <v>1</v>
      </c>
      <c r="H53" s="60" t="s">
        <v>85</v>
      </c>
      <c r="I53" s="59" t="s">
        <v>70</v>
      </c>
    </row>
    <row r="54" spans="1:9" ht="18" thickBot="1" x14ac:dyDescent="0.3">
      <c r="A54" s="51" t="s">
        <v>20</v>
      </c>
      <c r="B54" s="57" t="s">
        <v>65</v>
      </c>
      <c r="C54" s="57" t="s">
        <v>69</v>
      </c>
      <c r="D54" s="57" t="s">
        <v>9</v>
      </c>
      <c r="E54" s="62" t="s">
        <v>83</v>
      </c>
      <c r="F54" s="57">
        <v>0</v>
      </c>
      <c r="G54" s="57">
        <v>4</v>
      </c>
      <c r="H54" s="62" t="s">
        <v>80</v>
      </c>
      <c r="I54" s="64" t="s">
        <v>71</v>
      </c>
    </row>
    <row r="55" spans="1:9" ht="17.25" customHeight="1" x14ac:dyDescent="0.25">
      <c r="A55" s="52" t="s">
        <v>21</v>
      </c>
      <c r="B55" s="55" t="s">
        <v>65</v>
      </c>
      <c r="C55" s="55" t="s">
        <v>0</v>
      </c>
      <c r="D55" s="55" t="s">
        <v>9</v>
      </c>
      <c r="E55" s="58" t="s">
        <v>94</v>
      </c>
      <c r="F55" s="55">
        <v>2</v>
      </c>
      <c r="G55" s="55" t="s">
        <v>98</v>
      </c>
      <c r="H55" s="68" t="s">
        <v>95</v>
      </c>
      <c r="I55" s="59" t="s">
        <v>70</v>
      </c>
    </row>
    <row r="56" spans="1:9" ht="15.75" thickBot="1" x14ac:dyDescent="0.3">
      <c r="A56" s="51" t="s">
        <v>21</v>
      </c>
      <c r="B56" s="57" t="s">
        <v>65</v>
      </c>
      <c r="C56" s="57" t="s">
        <v>3</v>
      </c>
      <c r="D56" s="57" t="s">
        <v>9</v>
      </c>
      <c r="E56" s="62" t="s">
        <v>99</v>
      </c>
      <c r="F56" s="57">
        <v>0</v>
      </c>
      <c r="G56" s="57">
        <v>5</v>
      </c>
      <c r="H56" s="63" t="s">
        <v>100</v>
      </c>
      <c r="I56" s="64" t="s">
        <v>71</v>
      </c>
    </row>
    <row r="57" spans="1:9" x14ac:dyDescent="0.25">
      <c r="A57" s="50" t="s">
        <v>22</v>
      </c>
      <c r="B57" s="55" t="s">
        <v>65</v>
      </c>
      <c r="C57" s="56" t="s">
        <v>1</v>
      </c>
      <c r="D57" s="56" t="s">
        <v>9</v>
      </c>
      <c r="E57" s="86" t="s">
        <v>101</v>
      </c>
      <c r="F57" s="56">
        <v>7</v>
      </c>
      <c r="G57" s="56">
        <v>1</v>
      </c>
      <c r="H57" s="65" t="s">
        <v>102</v>
      </c>
      <c r="I57" s="59" t="s">
        <v>70</v>
      </c>
    </row>
    <row r="58" spans="1:9" x14ac:dyDescent="0.25">
      <c r="A58" s="50" t="s">
        <v>22</v>
      </c>
      <c r="B58" s="55" t="s">
        <v>65</v>
      </c>
      <c r="C58" s="56" t="s">
        <v>2</v>
      </c>
      <c r="D58" s="56" t="s">
        <v>9</v>
      </c>
      <c r="E58" s="87" t="s">
        <v>103</v>
      </c>
      <c r="F58" s="56">
        <v>4</v>
      </c>
      <c r="G58" s="56">
        <v>2</v>
      </c>
      <c r="H58" s="88" t="s">
        <v>104</v>
      </c>
      <c r="I58" s="61" t="s">
        <v>71</v>
      </c>
    </row>
  </sheetData>
  <sortState xmlns:xlrd2="http://schemas.microsoft.com/office/spreadsheetml/2017/richdata2" ref="A27:A54">
    <sortCondition ref="A27:A54"/>
  </sortState>
  <mergeCells count="4">
    <mergeCell ref="A2:I2"/>
    <mergeCell ref="A3:I3"/>
    <mergeCell ref="A4:I4"/>
    <mergeCell ref="A6:C6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82186-CE69-477F-825E-A9DD2502563D}">
  <dimension ref="A4:L33"/>
  <sheetViews>
    <sheetView topLeftCell="A4" workbookViewId="0">
      <selection activeCell="H30" sqref="H30"/>
    </sheetView>
  </sheetViews>
  <sheetFormatPr baseColWidth="10" defaultRowHeight="15" x14ac:dyDescent="0.2"/>
  <cols>
    <col min="1" max="1" width="2.5703125" style="21" bestFit="1" customWidth="1"/>
    <col min="2" max="2" width="31.140625" style="21" bestFit="1" customWidth="1"/>
    <col min="3" max="3" width="11.5703125" style="21" bestFit="1" customWidth="1"/>
    <col min="4" max="9" width="10.7109375" style="21" customWidth="1"/>
    <col min="10" max="10" width="11.5703125" style="21" bestFit="1" customWidth="1"/>
    <col min="11" max="255" width="11.42578125" style="21"/>
    <col min="256" max="256" width="2.5703125" style="21" bestFit="1" customWidth="1"/>
    <col min="257" max="257" width="31.140625" style="21" bestFit="1" customWidth="1"/>
    <col min="258" max="258" width="11.5703125" style="21" bestFit="1" customWidth="1"/>
    <col min="259" max="264" width="10.7109375" style="21" customWidth="1"/>
    <col min="265" max="265" width="11.5703125" style="21" bestFit="1" customWidth="1"/>
    <col min="266" max="511" width="11.42578125" style="21"/>
    <col min="512" max="512" width="2.5703125" style="21" bestFit="1" customWidth="1"/>
    <col min="513" max="513" width="31.140625" style="21" bestFit="1" customWidth="1"/>
    <col min="514" max="514" width="11.5703125" style="21" bestFit="1" customWidth="1"/>
    <col min="515" max="520" width="10.7109375" style="21" customWidth="1"/>
    <col min="521" max="521" width="11.5703125" style="21" bestFit="1" customWidth="1"/>
    <col min="522" max="767" width="11.42578125" style="21"/>
    <col min="768" max="768" width="2.5703125" style="21" bestFit="1" customWidth="1"/>
    <col min="769" max="769" width="31.140625" style="21" bestFit="1" customWidth="1"/>
    <col min="770" max="770" width="11.5703125" style="21" bestFit="1" customWidth="1"/>
    <col min="771" max="776" width="10.7109375" style="21" customWidth="1"/>
    <col min="777" max="777" width="11.5703125" style="21" bestFit="1" customWidth="1"/>
    <col min="778" max="1023" width="11.42578125" style="21"/>
    <col min="1024" max="1024" width="2.5703125" style="21" bestFit="1" customWidth="1"/>
    <col min="1025" max="1025" width="31.140625" style="21" bestFit="1" customWidth="1"/>
    <col min="1026" max="1026" width="11.5703125" style="21" bestFit="1" customWidth="1"/>
    <col min="1027" max="1032" width="10.7109375" style="21" customWidth="1"/>
    <col min="1033" max="1033" width="11.5703125" style="21" bestFit="1" customWidth="1"/>
    <col min="1034" max="1279" width="11.42578125" style="21"/>
    <col min="1280" max="1280" width="2.5703125" style="21" bestFit="1" customWidth="1"/>
    <col min="1281" max="1281" width="31.140625" style="21" bestFit="1" customWidth="1"/>
    <col min="1282" max="1282" width="11.5703125" style="21" bestFit="1" customWidth="1"/>
    <col min="1283" max="1288" width="10.7109375" style="21" customWidth="1"/>
    <col min="1289" max="1289" width="11.5703125" style="21" bestFit="1" customWidth="1"/>
    <col min="1290" max="1535" width="11.42578125" style="21"/>
    <col min="1536" max="1536" width="2.5703125" style="21" bestFit="1" customWidth="1"/>
    <col min="1537" max="1537" width="31.140625" style="21" bestFit="1" customWidth="1"/>
    <col min="1538" max="1538" width="11.5703125" style="21" bestFit="1" customWidth="1"/>
    <col min="1539" max="1544" width="10.7109375" style="21" customWidth="1"/>
    <col min="1545" max="1545" width="11.5703125" style="21" bestFit="1" customWidth="1"/>
    <col min="1546" max="1791" width="11.42578125" style="21"/>
    <col min="1792" max="1792" width="2.5703125" style="21" bestFit="1" customWidth="1"/>
    <col min="1793" max="1793" width="31.140625" style="21" bestFit="1" customWidth="1"/>
    <col min="1794" max="1794" width="11.5703125" style="21" bestFit="1" customWidth="1"/>
    <col min="1795" max="1800" width="10.7109375" style="21" customWidth="1"/>
    <col min="1801" max="1801" width="11.5703125" style="21" bestFit="1" customWidth="1"/>
    <col min="1802" max="2047" width="11.42578125" style="21"/>
    <col min="2048" max="2048" width="2.5703125" style="21" bestFit="1" customWidth="1"/>
    <col min="2049" max="2049" width="31.140625" style="21" bestFit="1" customWidth="1"/>
    <col min="2050" max="2050" width="11.5703125" style="21" bestFit="1" customWidth="1"/>
    <col min="2051" max="2056" width="10.7109375" style="21" customWidth="1"/>
    <col min="2057" max="2057" width="11.5703125" style="21" bestFit="1" customWidth="1"/>
    <col min="2058" max="2303" width="11.42578125" style="21"/>
    <col min="2304" max="2304" width="2.5703125" style="21" bestFit="1" customWidth="1"/>
    <col min="2305" max="2305" width="31.140625" style="21" bestFit="1" customWidth="1"/>
    <col min="2306" max="2306" width="11.5703125" style="21" bestFit="1" customWidth="1"/>
    <col min="2307" max="2312" width="10.7109375" style="21" customWidth="1"/>
    <col min="2313" max="2313" width="11.5703125" style="21" bestFit="1" customWidth="1"/>
    <col min="2314" max="2559" width="11.42578125" style="21"/>
    <col min="2560" max="2560" width="2.5703125" style="21" bestFit="1" customWidth="1"/>
    <col min="2561" max="2561" width="31.140625" style="21" bestFit="1" customWidth="1"/>
    <col min="2562" max="2562" width="11.5703125" style="21" bestFit="1" customWidth="1"/>
    <col min="2563" max="2568" width="10.7109375" style="21" customWidth="1"/>
    <col min="2569" max="2569" width="11.5703125" style="21" bestFit="1" customWidth="1"/>
    <col min="2570" max="2815" width="11.42578125" style="21"/>
    <col min="2816" max="2816" width="2.5703125" style="21" bestFit="1" customWidth="1"/>
    <col min="2817" max="2817" width="31.140625" style="21" bestFit="1" customWidth="1"/>
    <col min="2818" max="2818" width="11.5703125" style="21" bestFit="1" customWidth="1"/>
    <col min="2819" max="2824" width="10.7109375" style="21" customWidth="1"/>
    <col min="2825" max="2825" width="11.5703125" style="21" bestFit="1" customWidth="1"/>
    <col min="2826" max="3071" width="11.42578125" style="21"/>
    <col min="3072" max="3072" width="2.5703125" style="21" bestFit="1" customWidth="1"/>
    <col min="3073" max="3073" width="31.140625" style="21" bestFit="1" customWidth="1"/>
    <col min="3074" max="3074" width="11.5703125" style="21" bestFit="1" customWidth="1"/>
    <col min="3075" max="3080" width="10.7109375" style="21" customWidth="1"/>
    <col min="3081" max="3081" width="11.5703125" style="21" bestFit="1" customWidth="1"/>
    <col min="3082" max="3327" width="11.42578125" style="21"/>
    <col min="3328" max="3328" width="2.5703125" style="21" bestFit="1" customWidth="1"/>
    <col min="3329" max="3329" width="31.140625" style="21" bestFit="1" customWidth="1"/>
    <col min="3330" max="3330" width="11.5703125" style="21" bestFit="1" customWidth="1"/>
    <col min="3331" max="3336" width="10.7109375" style="21" customWidth="1"/>
    <col min="3337" max="3337" width="11.5703125" style="21" bestFit="1" customWidth="1"/>
    <col min="3338" max="3583" width="11.42578125" style="21"/>
    <col min="3584" max="3584" width="2.5703125" style="21" bestFit="1" customWidth="1"/>
    <col min="3585" max="3585" width="31.140625" style="21" bestFit="1" customWidth="1"/>
    <col min="3586" max="3586" width="11.5703125" style="21" bestFit="1" customWidth="1"/>
    <col min="3587" max="3592" width="10.7109375" style="21" customWidth="1"/>
    <col min="3593" max="3593" width="11.5703125" style="21" bestFit="1" customWidth="1"/>
    <col min="3594" max="3839" width="11.42578125" style="21"/>
    <col min="3840" max="3840" width="2.5703125" style="21" bestFit="1" customWidth="1"/>
    <col min="3841" max="3841" width="31.140625" style="21" bestFit="1" customWidth="1"/>
    <col min="3842" max="3842" width="11.5703125" style="21" bestFit="1" customWidth="1"/>
    <col min="3843" max="3848" width="10.7109375" style="21" customWidth="1"/>
    <col min="3849" max="3849" width="11.5703125" style="21" bestFit="1" customWidth="1"/>
    <col min="3850" max="4095" width="11.42578125" style="21"/>
    <col min="4096" max="4096" width="2.5703125" style="21" bestFit="1" customWidth="1"/>
    <col min="4097" max="4097" width="31.140625" style="21" bestFit="1" customWidth="1"/>
    <col min="4098" max="4098" width="11.5703125" style="21" bestFit="1" customWidth="1"/>
    <col min="4099" max="4104" width="10.7109375" style="21" customWidth="1"/>
    <col min="4105" max="4105" width="11.5703125" style="21" bestFit="1" customWidth="1"/>
    <col min="4106" max="4351" width="11.42578125" style="21"/>
    <col min="4352" max="4352" width="2.5703125" style="21" bestFit="1" customWidth="1"/>
    <col min="4353" max="4353" width="31.140625" style="21" bestFit="1" customWidth="1"/>
    <col min="4354" max="4354" width="11.5703125" style="21" bestFit="1" customWidth="1"/>
    <col min="4355" max="4360" width="10.7109375" style="21" customWidth="1"/>
    <col min="4361" max="4361" width="11.5703125" style="21" bestFit="1" customWidth="1"/>
    <col min="4362" max="4607" width="11.42578125" style="21"/>
    <col min="4608" max="4608" width="2.5703125" style="21" bestFit="1" customWidth="1"/>
    <col min="4609" max="4609" width="31.140625" style="21" bestFit="1" customWidth="1"/>
    <col min="4610" max="4610" width="11.5703125" style="21" bestFit="1" customWidth="1"/>
    <col min="4611" max="4616" width="10.7109375" style="21" customWidth="1"/>
    <col min="4617" max="4617" width="11.5703125" style="21" bestFit="1" customWidth="1"/>
    <col min="4618" max="4863" width="11.42578125" style="21"/>
    <col min="4864" max="4864" width="2.5703125" style="21" bestFit="1" customWidth="1"/>
    <col min="4865" max="4865" width="31.140625" style="21" bestFit="1" customWidth="1"/>
    <col min="4866" max="4866" width="11.5703125" style="21" bestFit="1" customWidth="1"/>
    <col min="4867" max="4872" width="10.7109375" style="21" customWidth="1"/>
    <col min="4873" max="4873" width="11.5703125" style="21" bestFit="1" customWidth="1"/>
    <col min="4874" max="5119" width="11.42578125" style="21"/>
    <col min="5120" max="5120" width="2.5703125" style="21" bestFit="1" customWidth="1"/>
    <col min="5121" max="5121" width="31.140625" style="21" bestFit="1" customWidth="1"/>
    <col min="5122" max="5122" width="11.5703125" style="21" bestFit="1" customWidth="1"/>
    <col min="5123" max="5128" width="10.7109375" style="21" customWidth="1"/>
    <col min="5129" max="5129" width="11.5703125" style="21" bestFit="1" customWidth="1"/>
    <col min="5130" max="5375" width="11.42578125" style="21"/>
    <col min="5376" max="5376" width="2.5703125" style="21" bestFit="1" customWidth="1"/>
    <col min="5377" max="5377" width="31.140625" style="21" bestFit="1" customWidth="1"/>
    <col min="5378" max="5378" width="11.5703125" style="21" bestFit="1" customWidth="1"/>
    <col min="5379" max="5384" width="10.7109375" style="21" customWidth="1"/>
    <col min="5385" max="5385" width="11.5703125" style="21" bestFit="1" customWidth="1"/>
    <col min="5386" max="5631" width="11.42578125" style="21"/>
    <col min="5632" max="5632" width="2.5703125" style="21" bestFit="1" customWidth="1"/>
    <col min="5633" max="5633" width="31.140625" style="21" bestFit="1" customWidth="1"/>
    <col min="5634" max="5634" width="11.5703125" style="21" bestFit="1" customWidth="1"/>
    <col min="5635" max="5640" width="10.7109375" style="21" customWidth="1"/>
    <col min="5641" max="5641" width="11.5703125" style="21" bestFit="1" customWidth="1"/>
    <col min="5642" max="5887" width="11.42578125" style="21"/>
    <col min="5888" max="5888" width="2.5703125" style="21" bestFit="1" customWidth="1"/>
    <col min="5889" max="5889" width="31.140625" style="21" bestFit="1" customWidth="1"/>
    <col min="5890" max="5890" width="11.5703125" style="21" bestFit="1" customWidth="1"/>
    <col min="5891" max="5896" width="10.7109375" style="21" customWidth="1"/>
    <col min="5897" max="5897" width="11.5703125" style="21" bestFit="1" customWidth="1"/>
    <col min="5898" max="6143" width="11.42578125" style="21"/>
    <col min="6144" max="6144" width="2.5703125" style="21" bestFit="1" customWidth="1"/>
    <col min="6145" max="6145" width="31.140625" style="21" bestFit="1" customWidth="1"/>
    <col min="6146" max="6146" width="11.5703125" style="21" bestFit="1" customWidth="1"/>
    <col min="6147" max="6152" width="10.7109375" style="21" customWidth="1"/>
    <col min="6153" max="6153" width="11.5703125" style="21" bestFit="1" customWidth="1"/>
    <col min="6154" max="6399" width="11.42578125" style="21"/>
    <col min="6400" max="6400" width="2.5703125" style="21" bestFit="1" customWidth="1"/>
    <col min="6401" max="6401" width="31.140625" style="21" bestFit="1" customWidth="1"/>
    <col min="6402" max="6402" width="11.5703125" style="21" bestFit="1" customWidth="1"/>
    <col min="6403" max="6408" width="10.7109375" style="21" customWidth="1"/>
    <col min="6409" max="6409" width="11.5703125" style="21" bestFit="1" customWidth="1"/>
    <col min="6410" max="6655" width="11.42578125" style="21"/>
    <col min="6656" max="6656" width="2.5703125" style="21" bestFit="1" customWidth="1"/>
    <col min="6657" max="6657" width="31.140625" style="21" bestFit="1" customWidth="1"/>
    <col min="6658" max="6658" width="11.5703125" style="21" bestFit="1" customWidth="1"/>
    <col min="6659" max="6664" width="10.7109375" style="21" customWidth="1"/>
    <col min="6665" max="6665" width="11.5703125" style="21" bestFit="1" customWidth="1"/>
    <col min="6666" max="6911" width="11.42578125" style="21"/>
    <col min="6912" max="6912" width="2.5703125" style="21" bestFit="1" customWidth="1"/>
    <col min="6913" max="6913" width="31.140625" style="21" bestFit="1" customWidth="1"/>
    <col min="6914" max="6914" width="11.5703125" style="21" bestFit="1" customWidth="1"/>
    <col min="6915" max="6920" width="10.7109375" style="21" customWidth="1"/>
    <col min="6921" max="6921" width="11.5703125" style="21" bestFit="1" customWidth="1"/>
    <col min="6922" max="7167" width="11.42578125" style="21"/>
    <col min="7168" max="7168" width="2.5703125" style="21" bestFit="1" customWidth="1"/>
    <col min="7169" max="7169" width="31.140625" style="21" bestFit="1" customWidth="1"/>
    <col min="7170" max="7170" width="11.5703125" style="21" bestFit="1" customWidth="1"/>
    <col min="7171" max="7176" width="10.7109375" style="21" customWidth="1"/>
    <col min="7177" max="7177" width="11.5703125" style="21" bestFit="1" customWidth="1"/>
    <col min="7178" max="7423" width="11.42578125" style="21"/>
    <col min="7424" max="7424" width="2.5703125" style="21" bestFit="1" customWidth="1"/>
    <col min="7425" max="7425" width="31.140625" style="21" bestFit="1" customWidth="1"/>
    <col min="7426" max="7426" width="11.5703125" style="21" bestFit="1" customWidth="1"/>
    <col min="7427" max="7432" width="10.7109375" style="21" customWidth="1"/>
    <col min="7433" max="7433" width="11.5703125" style="21" bestFit="1" customWidth="1"/>
    <col min="7434" max="7679" width="11.42578125" style="21"/>
    <col min="7680" max="7680" width="2.5703125" style="21" bestFit="1" customWidth="1"/>
    <col min="7681" max="7681" width="31.140625" style="21" bestFit="1" customWidth="1"/>
    <col min="7682" max="7682" width="11.5703125" style="21" bestFit="1" customWidth="1"/>
    <col min="7683" max="7688" width="10.7109375" style="21" customWidth="1"/>
    <col min="7689" max="7689" width="11.5703125" style="21" bestFit="1" customWidth="1"/>
    <col min="7690" max="7935" width="11.42578125" style="21"/>
    <col min="7936" max="7936" width="2.5703125" style="21" bestFit="1" customWidth="1"/>
    <col min="7937" max="7937" width="31.140625" style="21" bestFit="1" customWidth="1"/>
    <col min="7938" max="7938" width="11.5703125" style="21" bestFit="1" customWidth="1"/>
    <col min="7939" max="7944" width="10.7109375" style="21" customWidth="1"/>
    <col min="7945" max="7945" width="11.5703125" style="21" bestFit="1" customWidth="1"/>
    <col min="7946" max="8191" width="11.42578125" style="21"/>
    <col min="8192" max="8192" width="2.5703125" style="21" bestFit="1" customWidth="1"/>
    <col min="8193" max="8193" width="31.140625" style="21" bestFit="1" customWidth="1"/>
    <col min="8194" max="8194" width="11.5703125" style="21" bestFit="1" customWidth="1"/>
    <col min="8195" max="8200" width="10.7109375" style="21" customWidth="1"/>
    <col min="8201" max="8201" width="11.5703125" style="21" bestFit="1" customWidth="1"/>
    <col min="8202" max="8447" width="11.42578125" style="21"/>
    <col min="8448" max="8448" width="2.5703125" style="21" bestFit="1" customWidth="1"/>
    <col min="8449" max="8449" width="31.140625" style="21" bestFit="1" customWidth="1"/>
    <col min="8450" max="8450" width="11.5703125" style="21" bestFit="1" customWidth="1"/>
    <col min="8451" max="8456" width="10.7109375" style="21" customWidth="1"/>
    <col min="8457" max="8457" width="11.5703125" style="21" bestFit="1" customWidth="1"/>
    <col min="8458" max="8703" width="11.42578125" style="21"/>
    <col min="8704" max="8704" width="2.5703125" style="21" bestFit="1" customWidth="1"/>
    <col min="8705" max="8705" width="31.140625" style="21" bestFit="1" customWidth="1"/>
    <col min="8706" max="8706" width="11.5703125" style="21" bestFit="1" customWidth="1"/>
    <col min="8707" max="8712" width="10.7109375" style="21" customWidth="1"/>
    <col min="8713" max="8713" width="11.5703125" style="21" bestFit="1" customWidth="1"/>
    <col min="8714" max="8959" width="11.42578125" style="21"/>
    <col min="8960" max="8960" width="2.5703125" style="21" bestFit="1" customWidth="1"/>
    <col min="8961" max="8961" width="31.140625" style="21" bestFit="1" customWidth="1"/>
    <col min="8962" max="8962" width="11.5703125" style="21" bestFit="1" customWidth="1"/>
    <col min="8963" max="8968" width="10.7109375" style="21" customWidth="1"/>
    <col min="8969" max="8969" width="11.5703125" style="21" bestFit="1" customWidth="1"/>
    <col min="8970" max="9215" width="11.42578125" style="21"/>
    <col min="9216" max="9216" width="2.5703125" style="21" bestFit="1" customWidth="1"/>
    <col min="9217" max="9217" width="31.140625" style="21" bestFit="1" customWidth="1"/>
    <col min="9218" max="9218" width="11.5703125" style="21" bestFit="1" customWidth="1"/>
    <col min="9219" max="9224" width="10.7109375" style="21" customWidth="1"/>
    <col min="9225" max="9225" width="11.5703125" style="21" bestFit="1" customWidth="1"/>
    <col min="9226" max="9471" width="11.42578125" style="21"/>
    <col min="9472" max="9472" width="2.5703125" style="21" bestFit="1" customWidth="1"/>
    <col min="9473" max="9473" width="31.140625" style="21" bestFit="1" customWidth="1"/>
    <col min="9474" max="9474" width="11.5703125" style="21" bestFit="1" customWidth="1"/>
    <col min="9475" max="9480" width="10.7109375" style="21" customWidth="1"/>
    <col min="9481" max="9481" width="11.5703125" style="21" bestFit="1" customWidth="1"/>
    <col min="9482" max="9727" width="11.42578125" style="21"/>
    <col min="9728" max="9728" width="2.5703125" style="21" bestFit="1" customWidth="1"/>
    <col min="9729" max="9729" width="31.140625" style="21" bestFit="1" customWidth="1"/>
    <col min="9730" max="9730" width="11.5703125" style="21" bestFit="1" customWidth="1"/>
    <col min="9731" max="9736" width="10.7109375" style="21" customWidth="1"/>
    <col min="9737" max="9737" width="11.5703125" style="21" bestFit="1" customWidth="1"/>
    <col min="9738" max="9983" width="11.42578125" style="21"/>
    <col min="9984" max="9984" width="2.5703125" style="21" bestFit="1" customWidth="1"/>
    <col min="9985" max="9985" width="31.140625" style="21" bestFit="1" customWidth="1"/>
    <col min="9986" max="9986" width="11.5703125" style="21" bestFit="1" customWidth="1"/>
    <col min="9987" max="9992" width="10.7109375" style="21" customWidth="1"/>
    <col min="9993" max="9993" width="11.5703125" style="21" bestFit="1" customWidth="1"/>
    <col min="9994" max="10239" width="11.42578125" style="21"/>
    <col min="10240" max="10240" width="2.5703125" style="21" bestFit="1" customWidth="1"/>
    <col min="10241" max="10241" width="31.140625" style="21" bestFit="1" customWidth="1"/>
    <col min="10242" max="10242" width="11.5703125" style="21" bestFit="1" customWidth="1"/>
    <col min="10243" max="10248" width="10.7109375" style="21" customWidth="1"/>
    <col min="10249" max="10249" width="11.5703125" style="21" bestFit="1" customWidth="1"/>
    <col min="10250" max="10495" width="11.42578125" style="21"/>
    <col min="10496" max="10496" width="2.5703125" style="21" bestFit="1" customWidth="1"/>
    <col min="10497" max="10497" width="31.140625" style="21" bestFit="1" customWidth="1"/>
    <col min="10498" max="10498" width="11.5703125" style="21" bestFit="1" customWidth="1"/>
    <col min="10499" max="10504" width="10.7109375" style="21" customWidth="1"/>
    <col min="10505" max="10505" width="11.5703125" style="21" bestFit="1" customWidth="1"/>
    <col min="10506" max="10751" width="11.42578125" style="21"/>
    <col min="10752" max="10752" width="2.5703125" style="21" bestFit="1" customWidth="1"/>
    <col min="10753" max="10753" width="31.140625" style="21" bestFit="1" customWidth="1"/>
    <col min="10754" max="10754" width="11.5703125" style="21" bestFit="1" customWidth="1"/>
    <col min="10755" max="10760" width="10.7109375" style="21" customWidth="1"/>
    <col min="10761" max="10761" width="11.5703125" style="21" bestFit="1" customWidth="1"/>
    <col min="10762" max="11007" width="11.42578125" style="21"/>
    <col min="11008" max="11008" width="2.5703125" style="21" bestFit="1" customWidth="1"/>
    <col min="11009" max="11009" width="31.140625" style="21" bestFit="1" customWidth="1"/>
    <col min="11010" max="11010" width="11.5703125" style="21" bestFit="1" customWidth="1"/>
    <col min="11011" max="11016" width="10.7109375" style="21" customWidth="1"/>
    <col min="11017" max="11017" width="11.5703125" style="21" bestFit="1" customWidth="1"/>
    <col min="11018" max="11263" width="11.42578125" style="21"/>
    <col min="11264" max="11264" width="2.5703125" style="21" bestFit="1" customWidth="1"/>
    <col min="11265" max="11265" width="31.140625" style="21" bestFit="1" customWidth="1"/>
    <col min="11266" max="11266" width="11.5703125" style="21" bestFit="1" customWidth="1"/>
    <col min="11267" max="11272" width="10.7109375" style="21" customWidth="1"/>
    <col min="11273" max="11273" width="11.5703125" style="21" bestFit="1" customWidth="1"/>
    <col min="11274" max="11519" width="11.42578125" style="21"/>
    <col min="11520" max="11520" width="2.5703125" style="21" bestFit="1" customWidth="1"/>
    <col min="11521" max="11521" width="31.140625" style="21" bestFit="1" customWidth="1"/>
    <col min="11522" max="11522" width="11.5703125" style="21" bestFit="1" customWidth="1"/>
    <col min="11523" max="11528" width="10.7109375" style="21" customWidth="1"/>
    <col min="11529" max="11529" width="11.5703125" style="21" bestFit="1" customWidth="1"/>
    <col min="11530" max="11775" width="11.42578125" style="21"/>
    <col min="11776" max="11776" width="2.5703125" style="21" bestFit="1" customWidth="1"/>
    <col min="11777" max="11777" width="31.140625" style="21" bestFit="1" customWidth="1"/>
    <col min="11778" max="11778" width="11.5703125" style="21" bestFit="1" customWidth="1"/>
    <col min="11779" max="11784" width="10.7109375" style="21" customWidth="1"/>
    <col min="11785" max="11785" width="11.5703125" style="21" bestFit="1" customWidth="1"/>
    <col min="11786" max="12031" width="11.42578125" style="21"/>
    <col min="12032" max="12032" width="2.5703125" style="21" bestFit="1" customWidth="1"/>
    <col min="12033" max="12033" width="31.140625" style="21" bestFit="1" customWidth="1"/>
    <col min="12034" max="12034" width="11.5703125" style="21" bestFit="1" customWidth="1"/>
    <col min="12035" max="12040" width="10.7109375" style="21" customWidth="1"/>
    <col min="12041" max="12041" width="11.5703125" style="21" bestFit="1" customWidth="1"/>
    <col min="12042" max="12287" width="11.42578125" style="21"/>
    <col min="12288" max="12288" width="2.5703125" style="21" bestFit="1" customWidth="1"/>
    <col min="12289" max="12289" width="31.140625" style="21" bestFit="1" customWidth="1"/>
    <col min="12290" max="12290" width="11.5703125" style="21" bestFit="1" customWidth="1"/>
    <col min="12291" max="12296" width="10.7109375" style="21" customWidth="1"/>
    <col min="12297" max="12297" width="11.5703125" style="21" bestFit="1" customWidth="1"/>
    <col min="12298" max="12543" width="11.42578125" style="21"/>
    <col min="12544" max="12544" width="2.5703125" style="21" bestFit="1" customWidth="1"/>
    <col min="12545" max="12545" width="31.140625" style="21" bestFit="1" customWidth="1"/>
    <col min="12546" max="12546" width="11.5703125" style="21" bestFit="1" customWidth="1"/>
    <col min="12547" max="12552" width="10.7109375" style="21" customWidth="1"/>
    <col min="12553" max="12553" width="11.5703125" style="21" bestFit="1" customWidth="1"/>
    <col min="12554" max="12799" width="11.42578125" style="21"/>
    <col min="12800" max="12800" width="2.5703125" style="21" bestFit="1" customWidth="1"/>
    <col min="12801" max="12801" width="31.140625" style="21" bestFit="1" customWidth="1"/>
    <col min="12802" max="12802" width="11.5703125" style="21" bestFit="1" customWidth="1"/>
    <col min="12803" max="12808" width="10.7109375" style="21" customWidth="1"/>
    <col min="12809" max="12809" width="11.5703125" style="21" bestFit="1" customWidth="1"/>
    <col min="12810" max="13055" width="11.42578125" style="21"/>
    <col min="13056" max="13056" width="2.5703125" style="21" bestFit="1" customWidth="1"/>
    <col min="13057" max="13057" width="31.140625" style="21" bestFit="1" customWidth="1"/>
    <col min="13058" max="13058" width="11.5703125" style="21" bestFit="1" customWidth="1"/>
    <col min="13059" max="13064" width="10.7109375" style="21" customWidth="1"/>
    <col min="13065" max="13065" width="11.5703125" style="21" bestFit="1" customWidth="1"/>
    <col min="13066" max="13311" width="11.42578125" style="21"/>
    <col min="13312" max="13312" width="2.5703125" style="21" bestFit="1" customWidth="1"/>
    <col min="13313" max="13313" width="31.140625" style="21" bestFit="1" customWidth="1"/>
    <col min="13314" max="13314" width="11.5703125" style="21" bestFit="1" customWidth="1"/>
    <col min="13315" max="13320" width="10.7109375" style="21" customWidth="1"/>
    <col min="13321" max="13321" width="11.5703125" style="21" bestFit="1" customWidth="1"/>
    <col min="13322" max="13567" width="11.42578125" style="21"/>
    <col min="13568" max="13568" width="2.5703125" style="21" bestFit="1" customWidth="1"/>
    <col min="13569" max="13569" width="31.140625" style="21" bestFit="1" customWidth="1"/>
    <col min="13570" max="13570" width="11.5703125" style="21" bestFit="1" customWidth="1"/>
    <col min="13571" max="13576" width="10.7109375" style="21" customWidth="1"/>
    <col min="13577" max="13577" width="11.5703125" style="21" bestFit="1" customWidth="1"/>
    <col min="13578" max="13823" width="11.42578125" style="21"/>
    <col min="13824" max="13824" width="2.5703125" style="21" bestFit="1" customWidth="1"/>
    <col min="13825" max="13825" width="31.140625" style="21" bestFit="1" customWidth="1"/>
    <col min="13826" max="13826" width="11.5703125" style="21" bestFit="1" customWidth="1"/>
    <col min="13827" max="13832" width="10.7109375" style="21" customWidth="1"/>
    <col min="13833" max="13833" width="11.5703125" style="21" bestFit="1" customWidth="1"/>
    <col min="13834" max="14079" width="11.42578125" style="21"/>
    <col min="14080" max="14080" width="2.5703125" style="21" bestFit="1" customWidth="1"/>
    <col min="14081" max="14081" width="31.140625" style="21" bestFit="1" customWidth="1"/>
    <col min="14082" max="14082" width="11.5703125" style="21" bestFit="1" customWidth="1"/>
    <col min="14083" max="14088" width="10.7109375" style="21" customWidth="1"/>
    <col min="14089" max="14089" width="11.5703125" style="21" bestFit="1" customWidth="1"/>
    <col min="14090" max="14335" width="11.42578125" style="21"/>
    <col min="14336" max="14336" width="2.5703125" style="21" bestFit="1" customWidth="1"/>
    <col min="14337" max="14337" width="31.140625" style="21" bestFit="1" customWidth="1"/>
    <col min="14338" max="14338" width="11.5703125" style="21" bestFit="1" customWidth="1"/>
    <col min="14339" max="14344" width="10.7109375" style="21" customWidth="1"/>
    <col min="14345" max="14345" width="11.5703125" style="21" bestFit="1" customWidth="1"/>
    <col min="14346" max="14591" width="11.42578125" style="21"/>
    <col min="14592" max="14592" width="2.5703125" style="21" bestFit="1" customWidth="1"/>
    <col min="14593" max="14593" width="31.140625" style="21" bestFit="1" customWidth="1"/>
    <col min="14594" max="14594" width="11.5703125" style="21" bestFit="1" customWidth="1"/>
    <col min="14595" max="14600" width="10.7109375" style="21" customWidth="1"/>
    <col min="14601" max="14601" width="11.5703125" style="21" bestFit="1" customWidth="1"/>
    <col min="14602" max="14847" width="11.42578125" style="21"/>
    <col min="14848" max="14848" width="2.5703125" style="21" bestFit="1" customWidth="1"/>
    <col min="14849" max="14849" width="31.140625" style="21" bestFit="1" customWidth="1"/>
    <col min="14850" max="14850" width="11.5703125" style="21" bestFit="1" customWidth="1"/>
    <col min="14851" max="14856" width="10.7109375" style="21" customWidth="1"/>
    <col min="14857" max="14857" width="11.5703125" style="21" bestFit="1" customWidth="1"/>
    <col min="14858" max="15103" width="11.42578125" style="21"/>
    <col min="15104" max="15104" width="2.5703125" style="21" bestFit="1" customWidth="1"/>
    <col min="15105" max="15105" width="31.140625" style="21" bestFit="1" customWidth="1"/>
    <col min="15106" max="15106" width="11.5703125" style="21" bestFit="1" customWidth="1"/>
    <col min="15107" max="15112" width="10.7109375" style="21" customWidth="1"/>
    <col min="15113" max="15113" width="11.5703125" style="21" bestFit="1" customWidth="1"/>
    <col min="15114" max="15359" width="11.42578125" style="21"/>
    <col min="15360" max="15360" width="2.5703125" style="21" bestFit="1" customWidth="1"/>
    <col min="15361" max="15361" width="31.140625" style="21" bestFit="1" customWidth="1"/>
    <col min="15362" max="15362" width="11.5703125" style="21" bestFit="1" customWidth="1"/>
    <col min="15363" max="15368" width="10.7109375" style="21" customWidth="1"/>
    <col min="15369" max="15369" width="11.5703125" style="21" bestFit="1" customWidth="1"/>
    <col min="15370" max="15615" width="11.42578125" style="21"/>
    <col min="15616" max="15616" width="2.5703125" style="21" bestFit="1" customWidth="1"/>
    <col min="15617" max="15617" width="31.140625" style="21" bestFit="1" customWidth="1"/>
    <col min="15618" max="15618" width="11.5703125" style="21" bestFit="1" customWidth="1"/>
    <col min="15619" max="15624" width="10.7109375" style="21" customWidth="1"/>
    <col min="15625" max="15625" width="11.5703125" style="21" bestFit="1" customWidth="1"/>
    <col min="15626" max="15871" width="11.42578125" style="21"/>
    <col min="15872" max="15872" width="2.5703125" style="21" bestFit="1" customWidth="1"/>
    <col min="15873" max="15873" width="31.140625" style="21" bestFit="1" customWidth="1"/>
    <col min="15874" max="15874" width="11.5703125" style="21" bestFit="1" customWidth="1"/>
    <col min="15875" max="15880" width="10.7109375" style="21" customWidth="1"/>
    <col min="15881" max="15881" width="11.5703125" style="21" bestFit="1" customWidth="1"/>
    <col min="15882" max="16127" width="11.42578125" style="21"/>
    <col min="16128" max="16128" width="2.5703125" style="21" bestFit="1" customWidth="1"/>
    <col min="16129" max="16129" width="31.140625" style="21" bestFit="1" customWidth="1"/>
    <col min="16130" max="16130" width="11.5703125" style="21" bestFit="1" customWidth="1"/>
    <col min="16131" max="16136" width="10.7109375" style="21" customWidth="1"/>
    <col min="16137" max="16137" width="11.5703125" style="21" bestFit="1" customWidth="1"/>
    <col min="16138" max="16384" width="11.42578125" style="21"/>
  </cols>
  <sheetData>
    <row r="4" spans="1:12" x14ac:dyDescent="0.2">
      <c r="B4" s="81" t="s">
        <v>64</v>
      </c>
      <c r="C4" s="81"/>
      <c r="D4" s="81"/>
      <c r="E4" s="81"/>
      <c r="F4" s="81"/>
      <c r="G4" s="81"/>
      <c r="H4" s="81"/>
      <c r="I4" s="81"/>
      <c r="J4" s="81"/>
      <c r="K4" s="22"/>
    </row>
    <row r="5" spans="1:12" x14ac:dyDescent="0.2">
      <c r="B5" s="82" t="s">
        <v>44</v>
      </c>
      <c r="C5" s="82"/>
      <c r="D5" s="82"/>
      <c r="E5" s="82"/>
      <c r="F5" s="82"/>
      <c r="G5" s="82"/>
      <c r="H5" s="82"/>
      <c r="I5" s="82"/>
      <c r="J5" s="82"/>
      <c r="K5" s="22"/>
    </row>
    <row r="7" spans="1:12" x14ac:dyDescent="0.2">
      <c r="B7" s="23" t="s">
        <v>45</v>
      </c>
      <c r="C7" s="24" t="s">
        <v>46</v>
      </c>
      <c r="D7" s="25" t="s">
        <v>47</v>
      </c>
      <c r="E7" s="26" t="s">
        <v>48</v>
      </c>
      <c r="F7" s="26" t="s">
        <v>49</v>
      </c>
      <c r="G7" s="27" t="s">
        <v>6</v>
      </c>
      <c r="H7" s="28" t="s">
        <v>50</v>
      </c>
      <c r="I7" s="29" t="s">
        <v>51</v>
      </c>
      <c r="J7" s="30" t="s">
        <v>52</v>
      </c>
    </row>
    <row r="8" spans="1:12" x14ac:dyDescent="0.2">
      <c r="A8" s="31">
        <v>1</v>
      </c>
      <c r="B8" s="73" t="s">
        <v>60</v>
      </c>
      <c r="C8" s="74">
        <f>SUM(D8:G8)</f>
        <v>2</v>
      </c>
      <c r="D8" s="74">
        <f>1+1</f>
        <v>2</v>
      </c>
      <c r="E8" s="74"/>
      <c r="F8" s="74"/>
      <c r="G8" s="74"/>
      <c r="H8" s="74">
        <f>6+7</f>
        <v>13</v>
      </c>
      <c r="I8" s="74">
        <f>2+1</f>
        <v>3</v>
      </c>
      <c r="J8" s="74">
        <f>(D8*3)+E8*0+(F8*1)</f>
        <v>6</v>
      </c>
    </row>
    <row r="9" spans="1:12" x14ac:dyDescent="0.2">
      <c r="A9" s="31">
        <v>2</v>
      </c>
      <c r="B9" s="73" t="s">
        <v>40</v>
      </c>
      <c r="C9" s="74">
        <f>SUM(D9:G9)</f>
        <v>3</v>
      </c>
      <c r="D9" s="74">
        <f>1</f>
        <v>1</v>
      </c>
      <c r="E9" s="74">
        <f>1</f>
        <v>1</v>
      </c>
      <c r="F9" s="74">
        <f>1</f>
        <v>1</v>
      </c>
      <c r="G9" s="74"/>
      <c r="H9" s="74">
        <f>2+7+2</f>
        <v>11</v>
      </c>
      <c r="I9" s="76">
        <f>6+0+2</f>
        <v>8</v>
      </c>
      <c r="J9" s="74">
        <f>(D9*3)+E9*0+(F9*1)</f>
        <v>4</v>
      </c>
      <c r="K9" s="77" t="s">
        <v>51</v>
      </c>
    </row>
    <row r="10" spans="1:12" x14ac:dyDescent="0.2">
      <c r="A10" s="31">
        <v>3</v>
      </c>
      <c r="B10" s="32" t="s">
        <v>54</v>
      </c>
      <c r="C10" s="33">
        <f>SUM(D10:G10)</f>
        <v>3</v>
      </c>
      <c r="D10" s="33">
        <f>1</f>
        <v>1</v>
      </c>
      <c r="E10" s="33">
        <f>1</f>
        <v>1</v>
      </c>
      <c r="F10" s="33">
        <f>1</f>
        <v>1</v>
      </c>
      <c r="G10" s="33"/>
      <c r="H10" s="33">
        <f>7+1+2</f>
        <v>10</v>
      </c>
      <c r="I10" s="76">
        <f>0+7+2</f>
        <v>9</v>
      </c>
      <c r="J10" s="33">
        <f>(D10*3)+E10*0+(F10*1)</f>
        <v>4</v>
      </c>
    </row>
    <row r="11" spans="1:12" x14ac:dyDescent="0.2">
      <c r="A11" s="31">
        <v>4</v>
      </c>
      <c r="B11" s="32" t="s">
        <v>62</v>
      </c>
      <c r="C11" s="33">
        <f>SUM(D11:G11)</f>
        <v>2</v>
      </c>
      <c r="D11" s="33"/>
      <c r="E11" s="33">
        <f>1+1</f>
        <v>2</v>
      </c>
      <c r="F11" s="33"/>
      <c r="G11" s="33"/>
      <c r="H11" s="33">
        <f>0+0</f>
        <v>0</v>
      </c>
      <c r="I11" s="33">
        <f>7+7</f>
        <v>14</v>
      </c>
      <c r="J11" s="33">
        <f>(D11*3)+E11*0+(F11*1)</f>
        <v>0</v>
      </c>
    </row>
    <row r="12" spans="1:12" x14ac:dyDescent="0.2">
      <c r="B12" s="34"/>
      <c r="C12" s="34"/>
      <c r="D12" s="72">
        <f t="shared" ref="D12:I12" si="0">SUM(D8:D11)</f>
        <v>4</v>
      </c>
      <c r="E12" s="72">
        <f t="shared" si="0"/>
        <v>4</v>
      </c>
      <c r="F12" s="72">
        <f t="shared" si="0"/>
        <v>2</v>
      </c>
      <c r="G12" s="72">
        <f t="shared" si="0"/>
        <v>0</v>
      </c>
      <c r="H12" s="72">
        <f t="shared" si="0"/>
        <v>34</v>
      </c>
      <c r="I12" s="72">
        <f t="shared" si="0"/>
        <v>34</v>
      </c>
      <c r="J12" s="34"/>
    </row>
    <row r="13" spans="1:12" x14ac:dyDescent="0.2">
      <c r="B13" s="34"/>
      <c r="C13" s="34"/>
      <c r="D13" s="34"/>
      <c r="E13" s="34"/>
      <c r="F13" s="34"/>
      <c r="G13" s="34"/>
      <c r="H13" s="34"/>
      <c r="I13" s="34"/>
      <c r="J13" s="34"/>
    </row>
    <row r="14" spans="1:12" x14ac:dyDescent="0.2">
      <c r="B14" s="35" t="s">
        <v>56</v>
      </c>
      <c r="C14" s="36" t="s">
        <v>46</v>
      </c>
      <c r="D14" s="37" t="s">
        <v>47</v>
      </c>
      <c r="E14" s="38" t="s">
        <v>48</v>
      </c>
      <c r="F14" s="38" t="s">
        <v>49</v>
      </c>
      <c r="G14" s="39" t="s">
        <v>6</v>
      </c>
      <c r="H14" s="40" t="s">
        <v>50</v>
      </c>
      <c r="I14" s="41" t="s">
        <v>51</v>
      </c>
      <c r="J14" s="42" t="s">
        <v>52</v>
      </c>
      <c r="L14" s="43"/>
    </row>
    <row r="15" spans="1:12" x14ac:dyDescent="0.2">
      <c r="A15" s="31">
        <v>1</v>
      </c>
      <c r="B15" s="73" t="s">
        <v>55</v>
      </c>
      <c r="C15" s="74">
        <f>SUM(D15:G15)</f>
        <v>3</v>
      </c>
      <c r="D15" s="74">
        <f>1+1+1</f>
        <v>3</v>
      </c>
      <c r="E15" s="74"/>
      <c r="F15" s="74"/>
      <c r="G15" s="74"/>
      <c r="H15" s="74">
        <f>4+4+2</f>
        <v>10</v>
      </c>
      <c r="I15" s="74">
        <f>3+0+0</f>
        <v>3</v>
      </c>
      <c r="J15" s="74">
        <f>(D15*3)+E15*0+(F15*1)</f>
        <v>9</v>
      </c>
      <c r="L15" s="43"/>
    </row>
    <row r="16" spans="1:12" x14ac:dyDescent="0.2">
      <c r="A16" s="31">
        <v>2</v>
      </c>
      <c r="B16" s="73" t="s">
        <v>37</v>
      </c>
      <c r="C16" s="74">
        <f>SUM(D16:G16)</f>
        <v>3</v>
      </c>
      <c r="D16" s="74">
        <f>1+1</f>
        <v>2</v>
      </c>
      <c r="E16" s="74">
        <f>1</f>
        <v>1</v>
      </c>
      <c r="F16" s="74"/>
      <c r="G16" s="74"/>
      <c r="H16" s="74">
        <f>3+3+5</f>
        <v>11</v>
      </c>
      <c r="I16" s="74">
        <f>4+1+0</f>
        <v>5</v>
      </c>
      <c r="J16" s="74">
        <f>(D16*3)+E16*0+(F16*1)</f>
        <v>6</v>
      </c>
      <c r="L16" s="43"/>
    </row>
    <row r="17" spans="1:12" x14ac:dyDescent="0.2">
      <c r="A17" s="31">
        <v>3</v>
      </c>
      <c r="B17" s="32" t="s">
        <v>76</v>
      </c>
      <c r="C17" s="33">
        <f>SUM(D17:G17)</f>
        <v>3</v>
      </c>
      <c r="D17" s="33">
        <f>1</f>
        <v>1</v>
      </c>
      <c r="E17" s="33">
        <f>1+1</f>
        <v>2</v>
      </c>
      <c r="F17" s="33"/>
      <c r="G17" s="33"/>
      <c r="H17" s="33">
        <f>6+0+0</f>
        <v>6</v>
      </c>
      <c r="I17" s="33">
        <f>2+4+5</f>
        <v>11</v>
      </c>
      <c r="J17" s="33">
        <f>(D17*3)+E17*0+(F17*1)</f>
        <v>3</v>
      </c>
    </row>
    <row r="18" spans="1:12" x14ac:dyDescent="0.2">
      <c r="A18" s="31">
        <v>4</v>
      </c>
      <c r="B18" s="32" t="s">
        <v>34</v>
      </c>
      <c r="C18" s="33">
        <f>SUM(D18:G18)</f>
        <v>3</v>
      </c>
      <c r="D18" s="33"/>
      <c r="E18" s="33">
        <f>1+1+1</f>
        <v>3</v>
      </c>
      <c r="F18" s="33"/>
      <c r="G18" s="33"/>
      <c r="H18" s="33">
        <f>2+1+0</f>
        <v>3</v>
      </c>
      <c r="I18" s="33">
        <f>6+3+2</f>
        <v>11</v>
      </c>
      <c r="J18" s="33">
        <f>(D18*3)+E18*0+(F18*1)</f>
        <v>0</v>
      </c>
    </row>
    <row r="19" spans="1:12" x14ac:dyDescent="0.2">
      <c r="B19" s="34"/>
      <c r="C19" s="34"/>
      <c r="D19" s="72">
        <f>SUM(D15:D18)</f>
        <v>6</v>
      </c>
      <c r="E19" s="72">
        <f t="shared" ref="E19" si="1">SUM(E15:E18)</f>
        <v>6</v>
      </c>
      <c r="F19" s="72">
        <f t="shared" ref="F19" si="2">SUM(F15:F18)</f>
        <v>0</v>
      </c>
      <c r="G19" s="72">
        <f t="shared" ref="G19" si="3">SUM(G15:G18)</f>
        <v>0</v>
      </c>
      <c r="H19" s="72">
        <f t="shared" ref="H19" si="4">SUM(H15:H18)</f>
        <v>30</v>
      </c>
      <c r="I19" s="72">
        <f t="shared" ref="I19" si="5">SUM(I15:I18)</f>
        <v>30</v>
      </c>
      <c r="J19" s="34"/>
    </row>
    <row r="20" spans="1:12" x14ac:dyDescent="0.2">
      <c r="B20" s="34"/>
      <c r="C20" s="34"/>
      <c r="D20" s="34"/>
      <c r="E20" s="34"/>
      <c r="F20" s="34"/>
      <c r="G20" s="34"/>
      <c r="H20" s="34"/>
      <c r="I20" s="34"/>
      <c r="J20" s="34"/>
    </row>
    <row r="21" spans="1:12" x14ac:dyDescent="0.2">
      <c r="B21" s="35" t="s">
        <v>57</v>
      </c>
      <c r="C21" s="36" t="s">
        <v>46</v>
      </c>
      <c r="D21" s="37" t="s">
        <v>47</v>
      </c>
      <c r="E21" s="38" t="s">
        <v>48</v>
      </c>
      <c r="F21" s="38" t="s">
        <v>49</v>
      </c>
      <c r="G21" s="39" t="s">
        <v>6</v>
      </c>
      <c r="H21" s="40" t="s">
        <v>50</v>
      </c>
      <c r="I21" s="41" t="s">
        <v>51</v>
      </c>
      <c r="J21" s="42" t="s">
        <v>52</v>
      </c>
    </row>
    <row r="22" spans="1:12" x14ac:dyDescent="0.2">
      <c r="A22" s="31">
        <v>1</v>
      </c>
      <c r="B22" s="73" t="s">
        <v>33</v>
      </c>
      <c r="C22" s="74">
        <f>SUM(D22:G22)</f>
        <v>3</v>
      </c>
      <c r="D22" s="74">
        <f>1</f>
        <v>1</v>
      </c>
      <c r="E22" s="74"/>
      <c r="F22" s="74">
        <f>1+1</f>
        <v>2</v>
      </c>
      <c r="G22" s="74"/>
      <c r="H22" s="74">
        <f>7+1+2</f>
        <v>10</v>
      </c>
      <c r="I22" s="75">
        <f>0+1+2</f>
        <v>3</v>
      </c>
      <c r="J22" s="74">
        <f>(D22*3)+E22*0+(F22*1)</f>
        <v>5</v>
      </c>
      <c r="K22" s="77" t="s">
        <v>51</v>
      </c>
    </row>
    <row r="23" spans="1:12" x14ac:dyDescent="0.2">
      <c r="A23" s="31">
        <v>2</v>
      </c>
      <c r="B23" s="73" t="s">
        <v>74</v>
      </c>
      <c r="C23" s="74">
        <f>SUM(D23:G23)</f>
        <v>3</v>
      </c>
      <c r="D23" s="74">
        <f>1</f>
        <v>1</v>
      </c>
      <c r="E23" s="74"/>
      <c r="F23" s="74">
        <f>1+1</f>
        <v>2</v>
      </c>
      <c r="G23" s="74"/>
      <c r="H23" s="74">
        <f>3+3+2</f>
        <v>8</v>
      </c>
      <c r="I23" s="76">
        <f>2+3+2</f>
        <v>7</v>
      </c>
      <c r="J23" s="74">
        <f>(D23*3)+E23*0+(F23*1)</f>
        <v>5</v>
      </c>
    </row>
    <row r="24" spans="1:12" x14ac:dyDescent="0.2">
      <c r="A24" s="31">
        <v>3</v>
      </c>
      <c r="B24" s="32" t="s">
        <v>53</v>
      </c>
      <c r="C24" s="33">
        <f>SUM(D24:G24)</f>
        <v>3</v>
      </c>
      <c r="D24" s="33">
        <f>1</f>
        <v>1</v>
      </c>
      <c r="E24" s="33">
        <f>1</f>
        <v>1</v>
      </c>
      <c r="F24" s="33">
        <f>1</f>
        <v>1</v>
      </c>
      <c r="G24" s="33"/>
      <c r="H24" s="33">
        <f>2+1+6</f>
        <v>9</v>
      </c>
      <c r="I24" s="33">
        <f>3+1+0</f>
        <v>4</v>
      </c>
      <c r="J24" s="33">
        <f>(D24*3)+E24*0+(F24*1)</f>
        <v>4</v>
      </c>
    </row>
    <row r="25" spans="1:12" x14ac:dyDescent="0.2">
      <c r="A25" s="31">
        <v>4</v>
      </c>
      <c r="B25" s="32" t="s">
        <v>38</v>
      </c>
      <c r="C25" s="33">
        <f>SUM(D25:G25)</f>
        <v>3</v>
      </c>
      <c r="D25" s="33"/>
      <c r="E25" s="33">
        <f>1+1</f>
        <v>2</v>
      </c>
      <c r="F25" s="33">
        <f>1</f>
        <v>1</v>
      </c>
      <c r="G25" s="33"/>
      <c r="H25" s="33">
        <f>0+3+0</f>
        <v>3</v>
      </c>
      <c r="I25" s="33">
        <f>7+3+6</f>
        <v>16</v>
      </c>
      <c r="J25" s="33">
        <f>(D25*3)+E25*0+(F25*1)</f>
        <v>1</v>
      </c>
    </row>
    <row r="26" spans="1:12" x14ac:dyDescent="0.2">
      <c r="B26" s="34"/>
      <c r="C26" s="34"/>
      <c r="D26" s="72">
        <f>SUM(D22:D25)</f>
        <v>3</v>
      </c>
      <c r="E26" s="72">
        <f t="shared" ref="E26" si="6">SUM(E22:E25)</f>
        <v>3</v>
      </c>
      <c r="F26" s="72">
        <f t="shared" ref="F26" si="7">SUM(F22:F25)</f>
        <v>6</v>
      </c>
      <c r="G26" s="72">
        <f t="shared" ref="G26" si="8">SUM(G22:G25)</f>
        <v>0</v>
      </c>
      <c r="H26" s="72">
        <f t="shared" ref="H26" si="9">SUM(H22:H25)</f>
        <v>30</v>
      </c>
      <c r="I26" s="72">
        <f t="shared" ref="I26" si="10">SUM(I22:I25)</f>
        <v>30</v>
      </c>
      <c r="J26" s="34"/>
    </row>
    <row r="27" spans="1:12" x14ac:dyDescent="0.2">
      <c r="B27" s="44"/>
      <c r="C27" s="45"/>
      <c r="D27" s="45"/>
      <c r="E27" s="45"/>
      <c r="F27" s="45"/>
      <c r="G27" s="45"/>
      <c r="H27" s="45"/>
      <c r="I27" s="45"/>
      <c r="J27" s="45"/>
    </row>
    <row r="28" spans="1:12" x14ac:dyDescent="0.2">
      <c r="B28" s="35" t="s">
        <v>58</v>
      </c>
      <c r="C28" s="36" t="s">
        <v>46</v>
      </c>
      <c r="D28" s="37" t="s">
        <v>47</v>
      </c>
      <c r="E28" s="38" t="s">
        <v>48</v>
      </c>
      <c r="F28" s="38" t="s">
        <v>49</v>
      </c>
      <c r="G28" s="39" t="s">
        <v>6</v>
      </c>
      <c r="H28" s="40" t="s">
        <v>50</v>
      </c>
      <c r="I28" s="41" t="s">
        <v>51</v>
      </c>
      <c r="J28" s="42" t="s">
        <v>52</v>
      </c>
    </row>
    <row r="29" spans="1:12" x14ac:dyDescent="0.2">
      <c r="A29" s="31">
        <v>1</v>
      </c>
      <c r="B29" s="73" t="s">
        <v>75</v>
      </c>
      <c r="C29" s="74">
        <f>SUM(D29:G29)</f>
        <v>3</v>
      </c>
      <c r="D29" s="74">
        <f>1+1+1</f>
        <v>3</v>
      </c>
      <c r="E29" s="74"/>
      <c r="F29" s="74"/>
      <c r="G29" s="74"/>
      <c r="H29" s="74">
        <f>7+3+1</f>
        <v>11</v>
      </c>
      <c r="I29" s="74">
        <f>0+2+0</f>
        <v>2</v>
      </c>
      <c r="J29" s="74">
        <f>(D29*3)+E29*0+(F29*1)</f>
        <v>9</v>
      </c>
    </row>
    <row r="30" spans="1:12" x14ac:dyDescent="0.2">
      <c r="A30" s="31">
        <v>2</v>
      </c>
      <c r="B30" s="73" t="s">
        <v>35</v>
      </c>
      <c r="C30" s="74">
        <f>SUM(D30:G30)</f>
        <v>3</v>
      </c>
      <c r="D30" s="74">
        <f>1+1</f>
        <v>2</v>
      </c>
      <c r="E30" s="74">
        <f>1</f>
        <v>1</v>
      </c>
      <c r="F30" s="74"/>
      <c r="G30" s="74"/>
      <c r="H30" s="74">
        <f>2+2+5</f>
        <v>9</v>
      </c>
      <c r="I30" s="74">
        <f>1+3+0</f>
        <v>4</v>
      </c>
      <c r="J30" s="74">
        <f>(D30*3)+E30*0+(F30*1)</f>
        <v>6</v>
      </c>
      <c r="L30" s="21" t="s">
        <v>61</v>
      </c>
    </row>
    <row r="31" spans="1:12" x14ac:dyDescent="0.2">
      <c r="A31" s="31">
        <v>3</v>
      </c>
      <c r="B31" s="32" t="s">
        <v>39</v>
      </c>
      <c r="C31" s="33">
        <f>SUM(D31:G31)</f>
        <v>3</v>
      </c>
      <c r="D31" s="33">
        <f>1</f>
        <v>1</v>
      </c>
      <c r="E31" s="33">
        <f>1+1</f>
        <v>2</v>
      </c>
      <c r="F31" s="33"/>
      <c r="G31" s="33"/>
      <c r="H31" s="33">
        <f>1+4+0</f>
        <v>5</v>
      </c>
      <c r="I31" s="33">
        <f>2+0+1</f>
        <v>3</v>
      </c>
      <c r="J31" s="33">
        <f>(D31*3)+E31*0+(F31*1)</f>
        <v>3</v>
      </c>
    </row>
    <row r="32" spans="1:12" x14ac:dyDescent="0.2">
      <c r="A32" s="31">
        <v>4</v>
      </c>
      <c r="B32" s="32" t="s">
        <v>36</v>
      </c>
      <c r="C32" s="33">
        <f>SUM(D32:G32)</f>
        <v>2</v>
      </c>
      <c r="D32" s="33"/>
      <c r="E32" s="33">
        <f>1+1</f>
        <v>2</v>
      </c>
      <c r="F32" s="33"/>
      <c r="G32" s="33"/>
      <c r="H32" s="33">
        <f>0+0</f>
        <v>0</v>
      </c>
      <c r="I32" s="33">
        <f>7+4</f>
        <v>11</v>
      </c>
      <c r="J32" s="33">
        <f>(D32*3)+E32*0+(F32*1)</f>
        <v>0</v>
      </c>
    </row>
    <row r="33" spans="2:10" x14ac:dyDescent="0.2">
      <c r="B33" s="34"/>
      <c r="C33" s="34"/>
      <c r="D33" s="72">
        <f>SUM(D29:D32)</f>
        <v>6</v>
      </c>
      <c r="E33" s="72">
        <f t="shared" ref="E33" si="11">SUM(E29:E32)</f>
        <v>5</v>
      </c>
      <c r="F33" s="72">
        <f t="shared" ref="F33" si="12">SUM(F29:F32)</f>
        <v>0</v>
      </c>
      <c r="G33" s="72">
        <f t="shared" ref="G33" si="13">SUM(G29:G32)</f>
        <v>0</v>
      </c>
      <c r="H33" s="72">
        <f t="shared" ref="H33" si="14">SUM(H29:H32)</f>
        <v>25</v>
      </c>
      <c r="I33" s="72">
        <f t="shared" ref="I33" si="15">SUM(I29:I32)</f>
        <v>20</v>
      </c>
      <c r="J33" s="34"/>
    </row>
  </sheetData>
  <sortState xmlns:xlrd2="http://schemas.microsoft.com/office/spreadsheetml/2017/richdata2" ref="B15:J18">
    <sortCondition descending="1" ref="J15:J18"/>
  </sortState>
  <mergeCells count="2">
    <mergeCell ref="B4:J4"/>
    <mergeCell ref="B5:J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68448-2C05-4E06-B6FA-632D4519C5A1}">
  <dimension ref="A4:K19"/>
  <sheetViews>
    <sheetView workbookViewId="0">
      <selection activeCell="L19" sqref="L19"/>
    </sheetView>
  </sheetViews>
  <sheetFormatPr baseColWidth="10" defaultRowHeight="15" x14ac:dyDescent="0.2"/>
  <cols>
    <col min="1" max="1" width="2" style="46" bestFit="1" customWidth="1"/>
    <col min="2" max="2" width="31.140625" style="21" bestFit="1" customWidth="1"/>
    <col min="3" max="3" width="11.42578125" style="21"/>
    <col min="4" max="9" width="10.7109375" style="21" customWidth="1"/>
    <col min="10" max="256" width="11.42578125" style="21"/>
    <col min="257" max="257" width="2" style="21" bestFit="1" customWidth="1"/>
    <col min="258" max="258" width="31.140625" style="21" bestFit="1" customWidth="1"/>
    <col min="259" max="259" width="11.42578125" style="21"/>
    <col min="260" max="265" width="10.7109375" style="21" customWidth="1"/>
    <col min="266" max="512" width="11.42578125" style="21"/>
    <col min="513" max="513" width="2" style="21" bestFit="1" customWidth="1"/>
    <col min="514" max="514" width="31.140625" style="21" bestFit="1" customWidth="1"/>
    <col min="515" max="515" width="11.42578125" style="21"/>
    <col min="516" max="521" width="10.7109375" style="21" customWidth="1"/>
    <col min="522" max="768" width="11.42578125" style="21"/>
    <col min="769" max="769" width="2" style="21" bestFit="1" customWidth="1"/>
    <col min="770" max="770" width="31.140625" style="21" bestFit="1" customWidth="1"/>
    <col min="771" max="771" width="11.42578125" style="21"/>
    <col min="772" max="777" width="10.7109375" style="21" customWidth="1"/>
    <col min="778" max="1024" width="11.42578125" style="21"/>
    <col min="1025" max="1025" width="2" style="21" bestFit="1" customWidth="1"/>
    <col min="1026" max="1026" width="31.140625" style="21" bestFit="1" customWidth="1"/>
    <col min="1027" max="1027" width="11.42578125" style="21"/>
    <col min="1028" max="1033" width="10.7109375" style="21" customWidth="1"/>
    <col min="1034" max="1280" width="11.42578125" style="21"/>
    <col min="1281" max="1281" width="2" style="21" bestFit="1" customWidth="1"/>
    <col min="1282" max="1282" width="31.140625" style="21" bestFit="1" customWidth="1"/>
    <col min="1283" max="1283" width="11.42578125" style="21"/>
    <col min="1284" max="1289" width="10.7109375" style="21" customWidth="1"/>
    <col min="1290" max="1536" width="11.42578125" style="21"/>
    <col min="1537" max="1537" width="2" style="21" bestFit="1" customWidth="1"/>
    <col min="1538" max="1538" width="31.140625" style="21" bestFit="1" customWidth="1"/>
    <col min="1539" max="1539" width="11.42578125" style="21"/>
    <col min="1540" max="1545" width="10.7109375" style="21" customWidth="1"/>
    <col min="1546" max="1792" width="11.42578125" style="21"/>
    <col min="1793" max="1793" width="2" style="21" bestFit="1" customWidth="1"/>
    <col min="1794" max="1794" width="31.140625" style="21" bestFit="1" customWidth="1"/>
    <col min="1795" max="1795" width="11.42578125" style="21"/>
    <col min="1796" max="1801" width="10.7109375" style="21" customWidth="1"/>
    <col min="1802" max="2048" width="11.42578125" style="21"/>
    <col min="2049" max="2049" width="2" style="21" bestFit="1" customWidth="1"/>
    <col min="2050" max="2050" width="31.140625" style="21" bestFit="1" customWidth="1"/>
    <col min="2051" max="2051" width="11.42578125" style="21"/>
    <col min="2052" max="2057" width="10.7109375" style="21" customWidth="1"/>
    <col min="2058" max="2304" width="11.42578125" style="21"/>
    <col min="2305" max="2305" width="2" style="21" bestFit="1" customWidth="1"/>
    <col min="2306" max="2306" width="31.140625" style="21" bestFit="1" customWidth="1"/>
    <col min="2307" max="2307" width="11.42578125" style="21"/>
    <col min="2308" max="2313" width="10.7109375" style="21" customWidth="1"/>
    <col min="2314" max="2560" width="11.42578125" style="21"/>
    <col min="2561" max="2561" width="2" style="21" bestFit="1" customWidth="1"/>
    <col min="2562" max="2562" width="31.140625" style="21" bestFit="1" customWidth="1"/>
    <col min="2563" max="2563" width="11.42578125" style="21"/>
    <col min="2564" max="2569" width="10.7109375" style="21" customWidth="1"/>
    <col min="2570" max="2816" width="11.42578125" style="21"/>
    <col min="2817" max="2817" width="2" style="21" bestFit="1" customWidth="1"/>
    <col min="2818" max="2818" width="31.140625" style="21" bestFit="1" customWidth="1"/>
    <col min="2819" max="2819" width="11.42578125" style="21"/>
    <col min="2820" max="2825" width="10.7109375" style="21" customWidth="1"/>
    <col min="2826" max="3072" width="11.42578125" style="21"/>
    <col min="3073" max="3073" width="2" style="21" bestFit="1" customWidth="1"/>
    <col min="3074" max="3074" width="31.140625" style="21" bestFit="1" customWidth="1"/>
    <col min="3075" max="3075" width="11.42578125" style="21"/>
    <col min="3076" max="3081" width="10.7109375" style="21" customWidth="1"/>
    <col min="3082" max="3328" width="11.42578125" style="21"/>
    <col min="3329" max="3329" width="2" style="21" bestFit="1" customWidth="1"/>
    <col min="3330" max="3330" width="31.140625" style="21" bestFit="1" customWidth="1"/>
    <col min="3331" max="3331" width="11.42578125" style="21"/>
    <col min="3332" max="3337" width="10.7109375" style="21" customWidth="1"/>
    <col min="3338" max="3584" width="11.42578125" style="21"/>
    <col min="3585" max="3585" width="2" style="21" bestFit="1" customWidth="1"/>
    <col min="3586" max="3586" width="31.140625" style="21" bestFit="1" customWidth="1"/>
    <col min="3587" max="3587" width="11.42578125" style="21"/>
    <col min="3588" max="3593" width="10.7109375" style="21" customWidth="1"/>
    <col min="3594" max="3840" width="11.42578125" style="21"/>
    <col min="3841" max="3841" width="2" style="21" bestFit="1" customWidth="1"/>
    <col min="3842" max="3842" width="31.140625" style="21" bestFit="1" customWidth="1"/>
    <col min="3843" max="3843" width="11.42578125" style="21"/>
    <col min="3844" max="3849" width="10.7109375" style="21" customWidth="1"/>
    <col min="3850" max="4096" width="11.42578125" style="21"/>
    <col min="4097" max="4097" width="2" style="21" bestFit="1" customWidth="1"/>
    <col min="4098" max="4098" width="31.140625" style="21" bestFit="1" customWidth="1"/>
    <col min="4099" max="4099" width="11.42578125" style="21"/>
    <col min="4100" max="4105" width="10.7109375" style="21" customWidth="1"/>
    <col min="4106" max="4352" width="11.42578125" style="21"/>
    <col min="4353" max="4353" width="2" style="21" bestFit="1" customWidth="1"/>
    <col min="4354" max="4354" width="31.140625" style="21" bestFit="1" customWidth="1"/>
    <col min="4355" max="4355" width="11.42578125" style="21"/>
    <col min="4356" max="4361" width="10.7109375" style="21" customWidth="1"/>
    <col min="4362" max="4608" width="11.42578125" style="21"/>
    <col min="4609" max="4609" width="2" style="21" bestFit="1" customWidth="1"/>
    <col min="4610" max="4610" width="31.140625" style="21" bestFit="1" customWidth="1"/>
    <col min="4611" max="4611" width="11.42578125" style="21"/>
    <col min="4612" max="4617" width="10.7109375" style="21" customWidth="1"/>
    <col min="4618" max="4864" width="11.42578125" style="21"/>
    <col min="4865" max="4865" width="2" style="21" bestFit="1" customWidth="1"/>
    <col min="4866" max="4866" width="31.140625" style="21" bestFit="1" customWidth="1"/>
    <col min="4867" max="4867" width="11.42578125" style="21"/>
    <col min="4868" max="4873" width="10.7109375" style="21" customWidth="1"/>
    <col min="4874" max="5120" width="11.42578125" style="21"/>
    <col min="5121" max="5121" width="2" style="21" bestFit="1" customWidth="1"/>
    <col min="5122" max="5122" width="31.140625" style="21" bestFit="1" customWidth="1"/>
    <col min="5123" max="5123" width="11.42578125" style="21"/>
    <col min="5124" max="5129" width="10.7109375" style="21" customWidth="1"/>
    <col min="5130" max="5376" width="11.42578125" style="21"/>
    <col min="5377" max="5377" width="2" style="21" bestFit="1" customWidth="1"/>
    <col min="5378" max="5378" width="31.140625" style="21" bestFit="1" customWidth="1"/>
    <col min="5379" max="5379" width="11.42578125" style="21"/>
    <col min="5380" max="5385" width="10.7109375" style="21" customWidth="1"/>
    <col min="5386" max="5632" width="11.42578125" style="21"/>
    <col min="5633" max="5633" width="2" style="21" bestFit="1" customWidth="1"/>
    <col min="5634" max="5634" width="31.140625" style="21" bestFit="1" customWidth="1"/>
    <col min="5635" max="5635" width="11.42578125" style="21"/>
    <col min="5636" max="5641" width="10.7109375" style="21" customWidth="1"/>
    <col min="5642" max="5888" width="11.42578125" style="21"/>
    <col min="5889" max="5889" width="2" style="21" bestFit="1" customWidth="1"/>
    <col min="5890" max="5890" width="31.140625" style="21" bestFit="1" customWidth="1"/>
    <col min="5891" max="5891" width="11.42578125" style="21"/>
    <col min="5892" max="5897" width="10.7109375" style="21" customWidth="1"/>
    <col min="5898" max="6144" width="11.42578125" style="21"/>
    <col min="6145" max="6145" width="2" style="21" bestFit="1" customWidth="1"/>
    <col min="6146" max="6146" width="31.140625" style="21" bestFit="1" customWidth="1"/>
    <col min="6147" max="6147" width="11.42578125" style="21"/>
    <col min="6148" max="6153" width="10.7109375" style="21" customWidth="1"/>
    <col min="6154" max="6400" width="11.42578125" style="21"/>
    <col min="6401" max="6401" width="2" style="21" bestFit="1" customWidth="1"/>
    <col min="6402" max="6402" width="31.140625" style="21" bestFit="1" customWidth="1"/>
    <col min="6403" max="6403" width="11.42578125" style="21"/>
    <col min="6404" max="6409" width="10.7109375" style="21" customWidth="1"/>
    <col min="6410" max="6656" width="11.42578125" style="21"/>
    <col min="6657" max="6657" width="2" style="21" bestFit="1" customWidth="1"/>
    <col min="6658" max="6658" width="31.140625" style="21" bestFit="1" customWidth="1"/>
    <col min="6659" max="6659" width="11.42578125" style="21"/>
    <col min="6660" max="6665" width="10.7109375" style="21" customWidth="1"/>
    <col min="6666" max="6912" width="11.42578125" style="21"/>
    <col min="6913" max="6913" width="2" style="21" bestFit="1" customWidth="1"/>
    <col min="6914" max="6914" width="31.140625" style="21" bestFit="1" customWidth="1"/>
    <col min="6915" max="6915" width="11.42578125" style="21"/>
    <col min="6916" max="6921" width="10.7109375" style="21" customWidth="1"/>
    <col min="6922" max="7168" width="11.42578125" style="21"/>
    <col min="7169" max="7169" width="2" style="21" bestFit="1" customWidth="1"/>
    <col min="7170" max="7170" width="31.140625" style="21" bestFit="1" customWidth="1"/>
    <col min="7171" max="7171" width="11.42578125" style="21"/>
    <col min="7172" max="7177" width="10.7109375" style="21" customWidth="1"/>
    <col min="7178" max="7424" width="11.42578125" style="21"/>
    <col min="7425" max="7425" width="2" style="21" bestFit="1" customWidth="1"/>
    <col min="7426" max="7426" width="31.140625" style="21" bestFit="1" customWidth="1"/>
    <col min="7427" max="7427" width="11.42578125" style="21"/>
    <col min="7428" max="7433" width="10.7109375" style="21" customWidth="1"/>
    <col min="7434" max="7680" width="11.42578125" style="21"/>
    <col min="7681" max="7681" width="2" style="21" bestFit="1" customWidth="1"/>
    <col min="7682" max="7682" width="31.140625" style="21" bestFit="1" customWidth="1"/>
    <col min="7683" max="7683" width="11.42578125" style="21"/>
    <col min="7684" max="7689" width="10.7109375" style="21" customWidth="1"/>
    <col min="7690" max="7936" width="11.42578125" style="21"/>
    <col min="7937" max="7937" width="2" style="21" bestFit="1" customWidth="1"/>
    <col min="7938" max="7938" width="31.140625" style="21" bestFit="1" customWidth="1"/>
    <col min="7939" max="7939" width="11.42578125" style="21"/>
    <col min="7940" max="7945" width="10.7109375" style="21" customWidth="1"/>
    <col min="7946" max="8192" width="11.42578125" style="21"/>
    <col min="8193" max="8193" width="2" style="21" bestFit="1" customWidth="1"/>
    <col min="8194" max="8194" width="31.140625" style="21" bestFit="1" customWidth="1"/>
    <col min="8195" max="8195" width="11.42578125" style="21"/>
    <col min="8196" max="8201" width="10.7109375" style="21" customWidth="1"/>
    <col min="8202" max="8448" width="11.42578125" style="21"/>
    <col min="8449" max="8449" width="2" style="21" bestFit="1" customWidth="1"/>
    <col min="8450" max="8450" width="31.140625" style="21" bestFit="1" customWidth="1"/>
    <col min="8451" max="8451" width="11.42578125" style="21"/>
    <col min="8452" max="8457" width="10.7109375" style="21" customWidth="1"/>
    <col min="8458" max="8704" width="11.42578125" style="21"/>
    <col min="8705" max="8705" width="2" style="21" bestFit="1" customWidth="1"/>
    <col min="8706" max="8706" width="31.140625" style="21" bestFit="1" customWidth="1"/>
    <col min="8707" max="8707" width="11.42578125" style="21"/>
    <col min="8708" max="8713" width="10.7109375" style="21" customWidth="1"/>
    <col min="8714" max="8960" width="11.42578125" style="21"/>
    <col min="8961" max="8961" width="2" style="21" bestFit="1" customWidth="1"/>
    <col min="8962" max="8962" width="31.140625" style="21" bestFit="1" customWidth="1"/>
    <col min="8963" max="8963" width="11.42578125" style="21"/>
    <col min="8964" max="8969" width="10.7109375" style="21" customWidth="1"/>
    <col min="8970" max="9216" width="11.42578125" style="21"/>
    <col min="9217" max="9217" width="2" style="21" bestFit="1" customWidth="1"/>
    <col min="9218" max="9218" width="31.140625" style="21" bestFit="1" customWidth="1"/>
    <col min="9219" max="9219" width="11.42578125" style="21"/>
    <col min="9220" max="9225" width="10.7109375" style="21" customWidth="1"/>
    <col min="9226" max="9472" width="11.42578125" style="21"/>
    <col min="9473" max="9473" width="2" style="21" bestFit="1" customWidth="1"/>
    <col min="9474" max="9474" width="31.140625" style="21" bestFit="1" customWidth="1"/>
    <col min="9475" max="9475" width="11.42578125" style="21"/>
    <col min="9476" max="9481" width="10.7109375" style="21" customWidth="1"/>
    <col min="9482" max="9728" width="11.42578125" style="21"/>
    <col min="9729" max="9729" width="2" style="21" bestFit="1" customWidth="1"/>
    <col min="9730" max="9730" width="31.140625" style="21" bestFit="1" customWidth="1"/>
    <col min="9731" max="9731" width="11.42578125" style="21"/>
    <col min="9732" max="9737" width="10.7109375" style="21" customWidth="1"/>
    <col min="9738" max="9984" width="11.42578125" style="21"/>
    <col min="9985" max="9985" width="2" style="21" bestFit="1" customWidth="1"/>
    <col min="9986" max="9986" width="31.140625" style="21" bestFit="1" customWidth="1"/>
    <col min="9987" max="9987" width="11.42578125" style="21"/>
    <col min="9988" max="9993" width="10.7109375" style="21" customWidth="1"/>
    <col min="9994" max="10240" width="11.42578125" style="21"/>
    <col min="10241" max="10241" width="2" style="21" bestFit="1" customWidth="1"/>
    <col min="10242" max="10242" width="31.140625" style="21" bestFit="1" customWidth="1"/>
    <col min="10243" max="10243" width="11.42578125" style="21"/>
    <col min="10244" max="10249" width="10.7109375" style="21" customWidth="1"/>
    <col min="10250" max="10496" width="11.42578125" style="21"/>
    <col min="10497" max="10497" width="2" style="21" bestFit="1" customWidth="1"/>
    <col min="10498" max="10498" width="31.140625" style="21" bestFit="1" customWidth="1"/>
    <col min="10499" max="10499" width="11.42578125" style="21"/>
    <col min="10500" max="10505" width="10.7109375" style="21" customWidth="1"/>
    <col min="10506" max="10752" width="11.42578125" style="21"/>
    <col min="10753" max="10753" width="2" style="21" bestFit="1" customWidth="1"/>
    <col min="10754" max="10754" width="31.140625" style="21" bestFit="1" customWidth="1"/>
    <col min="10755" max="10755" width="11.42578125" style="21"/>
    <col min="10756" max="10761" width="10.7109375" style="21" customWidth="1"/>
    <col min="10762" max="11008" width="11.42578125" style="21"/>
    <col min="11009" max="11009" width="2" style="21" bestFit="1" customWidth="1"/>
    <col min="11010" max="11010" width="31.140625" style="21" bestFit="1" customWidth="1"/>
    <col min="11011" max="11011" width="11.42578125" style="21"/>
    <col min="11012" max="11017" width="10.7109375" style="21" customWidth="1"/>
    <col min="11018" max="11264" width="11.42578125" style="21"/>
    <col min="11265" max="11265" width="2" style="21" bestFit="1" customWidth="1"/>
    <col min="11266" max="11266" width="31.140625" style="21" bestFit="1" customWidth="1"/>
    <col min="11267" max="11267" width="11.42578125" style="21"/>
    <col min="11268" max="11273" width="10.7109375" style="21" customWidth="1"/>
    <col min="11274" max="11520" width="11.42578125" style="21"/>
    <col min="11521" max="11521" width="2" style="21" bestFit="1" customWidth="1"/>
    <col min="11522" max="11522" width="31.140625" style="21" bestFit="1" customWidth="1"/>
    <col min="11523" max="11523" width="11.42578125" style="21"/>
    <col min="11524" max="11529" width="10.7109375" style="21" customWidth="1"/>
    <col min="11530" max="11776" width="11.42578125" style="21"/>
    <col min="11777" max="11777" width="2" style="21" bestFit="1" customWidth="1"/>
    <col min="11778" max="11778" width="31.140625" style="21" bestFit="1" customWidth="1"/>
    <col min="11779" max="11779" width="11.42578125" style="21"/>
    <col min="11780" max="11785" width="10.7109375" style="21" customWidth="1"/>
    <col min="11786" max="12032" width="11.42578125" style="21"/>
    <col min="12033" max="12033" width="2" style="21" bestFit="1" customWidth="1"/>
    <col min="12034" max="12034" width="31.140625" style="21" bestFit="1" customWidth="1"/>
    <col min="12035" max="12035" width="11.42578125" style="21"/>
    <col min="12036" max="12041" width="10.7109375" style="21" customWidth="1"/>
    <col min="12042" max="12288" width="11.42578125" style="21"/>
    <col min="12289" max="12289" width="2" style="21" bestFit="1" customWidth="1"/>
    <col min="12290" max="12290" width="31.140625" style="21" bestFit="1" customWidth="1"/>
    <col min="12291" max="12291" width="11.42578125" style="21"/>
    <col min="12292" max="12297" width="10.7109375" style="21" customWidth="1"/>
    <col min="12298" max="12544" width="11.42578125" style="21"/>
    <col min="12545" max="12545" width="2" style="21" bestFit="1" customWidth="1"/>
    <col min="12546" max="12546" width="31.140625" style="21" bestFit="1" customWidth="1"/>
    <col min="12547" max="12547" width="11.42578125" style="21"/>
    <col min="12548" max="12553" width="10.7109375" style="21" customWidth="1"/>
    <col min="12554" max="12800" width="11.42578125" style="21"/>
    <col min="12801" max="12801" width="2" style="21" bestFit="1" customWidth="1"/>
    <col min="12802" max="12802" width="31.140625" style="21" bestFit="1" customWidth="1"/>
    <col min="12803" max="12803" width="11.42578125" style="21"/>
    <col min="12804" max="12809" width="10.7109375" style="21" customWidth="1"/>
    <col min="12810" max="13056" width="11.42578125" style="21"/>
    <col min="13057" max="13057" width="2" style="21" bestFit="1" customWidth="1"/>
    <col min="13058" max="13058" width="31.140625" style="21" bestFit="1" customWidth="1"/>
    <col min="13059" max="13059" width="11.42578125" style="21"/>
    <col min="13060" max="13065" width="10.7109375" style="21" customWidth="1"/>
    <col min="13066" max="13312" width="11.42578125" style="21"/>
    <col min="13313" max="13313" width="2" style="21" bestFit="1" customWidth="1"/>
    <col min="13314" max="13314" width="31.140625" style="21" bestFit="1" customWidth="1"/>
    <col min="13315" max="13315" width="11.42578125" style="21"/>
    <col min="13316" max="13321" width="10.7109375" style="21" customWidth="1"/>
    <col min="13322" max="13568" width="11.42578125" style="21"/>
    <col min="13569" max="13569" width="2" style="21" bestFit="1" customWidth="1"/>
    <col min="13570" max="13570" width="31.140625" style="21" bestFit="1" customWidth="1"/>
    <col min="13571" max="13571" width="11.42578125" style="21"/>
    <col min="13572" max="13577" width="10.7109375" style="21" customWidth="1"/>
    <col min="13578" max="13824" width="11.42578125" style="21"/>
    <col min="13825" max="13825" width="2" style="21" bestFit="1" customWidth="1"/>
    <col min="13826" max="13826" width="31.140625" style="21" bestFit="1" customWidth="1"/>
    <col min="13827" max="13827" width="11.42578125" style="21"/>
    <col min="13828" max="13833" width="10.7109375" style="21" customWidth="1"/>
    <col min="13834" max="14080" width="11.42578125" style="21"/>
    <col min="14081" max="14081" width="2" style="21" bestFit="1" customWidth="1"/>
    <col min="14082" max="14082" width="31.140625" style="21" bestFit="1" customWidth="1"/>
    <col min="14083" max="14083" width="11.42578125" style="21"/>
    <col min="14084" max="14089" width="10.7109375" style="21" customWidth="1"/>
    <col min="14090" max="14336" width="11.42578125" style="21"/>
    <col min="14337" max="14337" width="2" style="21" bestFit="1" customWidth="1"/>
    <col min="14338" max="14338" width="31.140625" style="21" bestFit="1" customWidth="1"/>
    <col min="14339" max="14339" width="11.42578125" style="21"/>
    <col min="14340" max="14345" width="10.7109375" style="21" customWidth="1"/>
    <col min="14346" max="14592" width="11.42578125" style="21"/>
    <col min="14593" max="14593" width="2" style="21" bestFit="1" customWidth="1"/>
    <col min="14594" max="14594" width="31.140625" style="21" bestFit="1" customWidth="1"/>
    <col min="14595" max="14595" width="11.42578125" style="21"/>
    <col min="14596" max="14601" width="10.7109375" style="21" customWidth="1"/>
    <col min="14602" max="14848" width="11.42578125" style="21"/>
    <col min="14849" max="14849" width="2" style="21" bestFit="1" customWidth="1"/>
    <col min="14850" max="14850" width="31.140625" style="21" bestFit="1" customWidth="1"/>
    <col min="14851" max="14851" width="11.42578125" style="21"/>
    <col min="14852" max="14857" width="10.7109375" style="21" customWidth="1"/>
    <col min="14858" max="15104" width="11.42578125" style="21"/>
    <col min="15105" max="15105" width="2" style="21" bestFit="1" customWidth="1"/>
    <col min="15106" max="15106" width="31.140625" style="21" bestFit="1" customWidth="1"/>
    <col min="15107" max="15107" width="11.42578125" style="21"/>
    <col min="15108" max="15113" width="10.7109375" style="21" customWidth="1"/>
    <col min="15114" max="15360" width="11.42578125" style="21"/>
    <col min="15361" max="15361" width="2" style="21" bestFit="1" customWidth="1"/>
    <col min="15362" max="15362" width="31.140625" style="21" bestFit="1" customWidth="1"/>
    <col min="15363" max="15363" width="11.42578125" style="21"/>
    <col min="15364" max="15369" width="10.7109375" style="21" customWidth="1"/>
    <col min="15370" max="15616" width="11.42578125" style="21"/>
    <col min="15617" max="15617" width="2" style="21" bestFit="1" customWidth="1"/>
    <col min="15618" max="15618" width="31.140625" style="21" bestFit="1" customWidth="1"/>
    <col min="15619" max="15619" width="11.42578125" style="21"/>
    <col min="15620" max="15625" width="10.7109375" style="21" customWidth="1"/>
    <col min="15626" max="15872" width="11.42578125" style="21"/>
    <col min="15873" max="15873" width="2" style="21" bestFit="1" customWidth="1"/>
    <col min="15874" max="15874" width="31.140625" style="21" bestFit="1" customWidth="1"/>
    <col min="15875" max="15875" width="11.42578125" style="21"/>
    <col min="15876" max="15881" width="10.7109375" style="21" customWidth="1"/>
    <col min="15882" max="16128" width="11.42578125" style="21"/>
    <col min="16129" max="16129" width="2" style="21" bestFit="1" customWidth="1"/>
    <col min="16130" max="16130" width="31.140625" style="21" bestFit="1" customWidth="1"/>
    <col min="16131" max="16131" width="11.42578125" style="21"/>
    <col min="16132" max="16137" width="10.7109375" style="21" customWidth="1"/>
    <col min="16138" max="16384" width="11.42578125" style="21"/>
  </cols>
  <sheetData>
    <row r="4" spans="1:11" x14ac:dyDescent="0.2">
      <c r="B4" s="81" t="s">
        <v>64</v>
      </c>
      <c r="C4" s="81"/>
      <c r="D4" s="81"/>
      <c r="E4" s="81"/>
      <c r="F4" s="81"/>
      <c r="G4" s="81"/>
      <c r="H4" s="81"/>
      <c r="I4" s="81"/>
      <c r="J4" s="81"/>
    </row>
    <row r="5" spans="1:11" x14ac:dyDescent="0.2">
      <c r="B5" s="82" t="s">
        <v>63</v>
      </c>
      <c r="C5" s="82"/>
      <c r="D5" s="82"/>
      <c r="E5" s="82"/>
      <c r="F5" s="82"/>
      <c r="G5" s="82"/>
      <c r="H5" s="82"/>
      <c r="I5" s="82"/>
      <c r="J5" s="82"/>
    </row>
    <row r="7" spans="1:11" x14ac:dyDescent="0.2">
      <c r="B7" s="23" t="s">
        <v>45</v>
      </c>
      <c r="C7" s="24" t="s">
        <v>46</v>
      </c>
      <c r="D7" s="25" t="s">
        <v>47</v>
      </c>
      <c r="E7" s="26" t="s">
        <v>48</v>
      </c>
      <c r="F7" s="26" t="s">
        <v>49</v>
      </c>
      <c r="G7" s="27" t="s">
        <v>6</v>
      </c>
      <c r="H7" s="28" t="s">
        <v>50</v>
      </c>
      <c r="I7" s="29" t="s">
        <v>51</v>
      </c>
      <c r="J7" s="30" t="s">
        <v>52</v>
      </c>
    </row>
    <row r="8" spans="1:11" x14ac:dyDescent="0.2">
      <c r="A8" s="46">
        <v>1</v>
      </c>
      <c r="B8" s="73" t="s">
        <v>33</v>
      </c>
      <c r="C8" s="74">
        <f>SUM(D8:G8)</f>
        <v>3</v>
      </c>
      <c r="D8" s="74">
        <f>1+1+1</f>
        <v>3</v>
      </c>
      <c r="E8" s="74"/>
      <c r="F8" s="74"/>
      <c r="G8" s="74"/>
      <c r="H8" s="74">
        <f>3+3+6</f>
        <v>12</v>
      </c>
      <c r="I8" s="74">
        <f>0+0+2</f>
        <v>2</v>
      </c>
      <c r="J8" s="74">
        <f>(D8*3)+E8*0+(F8*1)</f>
        <v>9</v>
      </c>
    </row>
    <row r="9" spans="1:11" x14ac:dyDescent="0.2">
      <c r="A9" s="46">
        <v>2</v>
      </c>
      <c r="B9" s="73" t="s">
        <v>73</v>
      </c>
      <c r="C9" s="74">
        <f>SUM(D9:G9)</f>
        <v>3</v>
      </c>
      <c r="D9" s="74">
        <f>1+1</f>
        <v>2</v>
      </c>
      <c r="E9" s="74">
        <f>1</f>
        <v>1</v>
      </c>
      <c r="F9" s="74"/>
      <c r="G9" s="74"/>
      <c r="H9" s="74">
        <f>3+2</f>
        <v>5</v>
      </c>
      <c r="I9" s="74">
        <f>0+6</f>
        <v>6</v>
      </c>
      <c r="J9" s="74">
        <f>(D9*3)+E9*0+(F9*1)</f>
        <v>6</v>
      </c>
    </row>
    <row r="10" spans="1:11" x14ac:dyDescent="0.2">
      <c r="A10" s="46">
        <v>3</v>
      </c>
      <c r="B10" s="32" t="s">
        <v>34</v>
      </c>
      <c r="C10" s="33">
        <f>SUM(D10:G10)</f>
        <v>3</v>
      </c>
      <c r="D10" s="33">
        <f>1</f>
        <v>1</v>
      </c>
      <c r="E10" s="33">
        <f>1</f>
        <v>1</v>
      </c>
      <c r="F10" s="33"/>
      <c r="G10" s="33">
        <f>1</f>
        <v>1</v>
      </c>
      <c r="H10" s="33">
        <f>0+3</f>
        <v>3</v>
      </c>
      <c r="I10" s="33">
        <f>3+0</f>
        <v>3</v>
      </c>
      <c r="J10" s="33">
        <f>(D10*3)+E10*0+(F10*1)</f>
        <v>3</v>
      </c>
    </row>
    <row r="11" spans="1:11" x14ac:dyDescent="0.2">
      <c r="A11" s="46">
        <v>4</v>
      </c>
      <c r="B11" s="70" t="s">
        <v>36</v>
      </c>
      <c r="C11" s="71">
        <f>SUM(D11:G11)</f>
        <v>3</v>
      </c>
      <c r="D11" s="71"/>
      <c r="E11" s="71"/>
      <c r="F11" s="71"/>
      <c r="G11" s="71">
        <f>3</f>
        <v>3</v>
      </c>
      <c r="H11" s="71">
        <f>0</f>
        <v>0</v>
      </c>
      <c r="I11" s="71">
        <f>9</f>
        <v>9</v>
      </c>
      <c r="J11" s="71">
        <f>(D11*3)+E11*0+(F11*1)</f>
        <v>0</v>
      </c>
    </row>
    <row r="12" spans="1:11" x14ac:dyDescent="0.2">
      <c r="B12" s="34"/>
      <c r="C12" s="34"/>
      <c r="D12" s="48">
        <f>SUM(D8:D11)</f>
        <v>6</v>
      </c>
      <c r="E12" s="48">
        <f t="shared" ref="E12:I12" si="0">SUM(E8:E11)</f>
        <v>2</v>
      </c>
      <c r="F12" s="48">
        <f t="shared" si="0"/>
        <v>0</v>
      </c>
      <c r="G12" s="48">
        <f t="shared" si="0"/>
        <v>4</v>
      </c>
      <c r="H12" s="48">
        <f t="shared" si="0"/>
        <v>20</v>
      </c>
      <c r="I12" s="48">
        <f t="shared" si="0"/>
        <v>20</v>
      </c>
      <c r="J12" s="34"/>
    </row>
    <row r="13" spans="1:11" x14ac:dyDescent="0.2">
      <c r="B13" s="34"/>
      <c r="C13" s="34"/>
      <c r="D13" s="34"/>
      <c r="E13" s="34"/>
      <c r="F13" s="34"/>
      <c r="G13" s="34"/>
      <c r="H13" s="34"/>
      <c r="I13" s="34"/>
      <c r="J13" s="34"/>
    </row>
    <row r="14" spans="1:11" x14ac:dyDescent="0.2">
      <c r="B14" s="35" t="s">
        <v>56</v>
      </c>
      <c r="C14" s="36" t="s">
        <v>46</v>
      </c>
      <c r="D14" s="25" t="s">
        <v>47</v>
      </c>
      <c r="E14" s="26" t="s">
        <v>48</v>
      </c>
      <c r="F14" s="26" t="s">
        <v>49</v>
      </c>
      <c r="G14" s="27" t="s">
        <v>6</v>
      </c>
      <c r="H14" s="28" t="s">
        <v>50</v>
      </c>
      <c r="I14" s="29" t="s">
        <v>51</v>
      </c>
      <c r="J14" s="42" t="s">
        <v>52</v>
      </c>
    </row>
    <row r="15" spans="1:11" x14ac:dyDescent="0.2">
      <c r="A15" s="46">
        <v>1</v>
      </c>
      <c r="B15" s="73" t="s">
        <v>37</v>
      </c>
      <c r="C15" s="74">
        <f>SUM(D15:G15)</f>
        <v>3</v>
      </c>
      <c r="D15" s="76">
        <f>1+1</f>
        <v>2</v>
      </c>
      <c r="E15" s="74">
        <f>1</f>
        <v>1</v>
      </c>
      <c r="F15" s="74"/>
      <c r="G15" s="74"/>
      <c r="H15" s="74">
        <f>3+0+3</f>
        <v>6</v>
      </c>
      <c r="I15" s="74">
        <f>1+4+2</f>
        <v>7</v>
      </c>
      <c r="J15" s="74">
        <f>(D15*3)+E15*0+(F15*1)</f>
        <v>6</v>
      </c>
      <c r="K15" s="77" t="s">
        <v>91</v>
      </c>
    </row>
    <row r="16" spans="1:11" x14ac:dyDescent="0.2">
      <c r="A16" s="46">
        <v>2</v>
      </c>
      <c r="B16" s="73" t="s">
        <v>40</v>
      </c>
      <c r="C16" s="74">
        <f>SUM(D16:G16)</f>
        <v>3</v>
      </c>
      <c r="D16" s="74">
        <f>1+1</f>
        <v>2</v>
      </c>
      <c r="E16" s="76">
        <f>1</f>
        <v>1</v>
      </c>
      <c r="F16" s="74"/>
      <c r="G16" s="74"/>
      <c r="H16" s="74">
        <f>3+5+2</f>
        <v>10</v>
      </c>
      <c r="I16" s="74">
        <f>2+1+3</f>
        <v>6</v>
      </c>
      <c r="J16" s="74">
        <f>(D16*3)+E16*0+(F16*1)</f>
        <v>6</v>
      </c>
      <c r="K16" s="47"/>
    </row>
    <row r="17" spans="1:10" x14ac:dyDescent="0.2">
      <c r="A17" s="46">
        <v>3</v>
      </c>
      <c r="B17" s="32" t="s">
        <v>39</v>
      </c>
      <c r="C17" s="33">
        <f>SUM(D17:G17)</f>
        <v>3</v>
      </c>
      <c r="D17" s="33">
        <f>1</f>
        <v>1</v>
      </c>
      <c r="E17" s="33">
        <f>1</f>
        <v>1</v>
      </c>
      <c r="F17" s="33">
        <f>1</f>
        <v>1</v>
      </c>
      <c r="G17" s="33"/>
      <c r="H17" s="33">
        <f>2+4+6</f>
        <v>12</v>
      </c>
      <c r="I17" s="33">
        <f>3+0+6</f>
        <v>9</v>
      </c>
      <c r="J17" s="33">
        <f>(D17*3)+E17*0+(F17*1)</f>
        <v>4</v>
      </c>
    </row>
    <row r="18" spans="1:10" x14ac:dyDescent="0.2">
      <c r="A18" s="46">
        <v>4</v>
      </c>
      <c r="B18" s="32" t="s">
        <v>38</v>
      </c>
      <c r="C18" s="33">
        <f>SUM(D18:G18)</f>
        <v>2</v>
      </c>
      <c r="D18" s="33"/>
      <c r="E18" s="33">
        <f>1</f>
        <v>1</v>
      </c>
      <c r="F18" s="33">
        <f>1</f>
        <v>1</v>
      </c>
      <c r="G18" s="33"/>
      <c r="H18" s="33">
        <f>1+6</f>
        <v>7</v>
      </c>
      <c r="I18" s="33">
        <f>3+6</f>
        <v>9</v>
      </c>
      <c r="J18" s="33">
        <f>(D18*3)+E18*0+(F18*1)</f>
        <v>1</v>
      </c>
    </row>
    <row r="19" spans="1:10" x14ac:dyDescent="0.2">
      <c r="D19" s="49">
        <f t="shared" ref="D19:I19" si="1">SUM(D16:D18)</f>
        <v>3</v>
      </c>
      <c r="E19" s="49">
        <f t="shared" si="1"/>
        <v>3</v>
      </c>
      <c r="F19" s="49">
        <f t="shared" si="1"/>
        <v>2</v>
      </c>
      <c r="G19" s="49">
        <f t="shared" si="1"/>
        <v>0</v>
      </c>
      <c r="H19" s="49">
        <f t="shared" si="1"/>
        <v>29</v>
      </c>
      <c r="I19" s="49">
        <f t="shared" si="1"/>
        <v>24</v>
      </c>
    </row>
  </sheetData>
  <sortState xmlns:xlrd2="http://schemas.microsoft.com/office/spreadsheetml/2017/richdata2" ref="B16:J18">
    <sortCondition descending="1" ref="J16:J18"/>
  </sortState>
  <mergeCells count="2">
    <mergeCell ref="B4:J4"/>
    <mergeCell ref="B5:J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87AEF680EBDD4DA6C9CABD4E31BE29" ma:contentTypeVersion="10" ma:contentTypeDescription="Crée un document." ma:contentTypeScope="" ma:versionID="0f12a789713080594955a2311b4db173">
  <xsd:schema xmlns:xsd="http://www.w3.org/2001/XMLSchema" xmlns:xs="http://www.w3.org/2001/XMLSchema" xmlns:p="http://schemas.microsoft.com/office/2006/metadata/properties" xmlns:ns2="0429f1f8-3b37-4357-848b-560e18874c15" xmlns:ns3="6fc59f1f-f513-456d-8ca3-1202812acb59" targetNamespace="http://schemas.microsoft.com/office/2006/metadata/properties" ma:root="true" ma:fieldsID="fd83f9d508eccc99387f7a8dcaa4e7a2" ns2:_="" ns3:_="">
    <xsd:import namespace="0429f1f8-3b37-4357-848b-560e18874c15"/>
    <xsd:import namespace="6fc59f1f-f513-456d-8ca3-1202812ac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9f1f8-3b37-4357-848b-560e18874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59f1f-f513-456d-8ca3-1202812ac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665AC3-51BB-454C-B5E8-E1E495BAE1D9}">
  <ds:schemaRefs>
    <ds:schemaRef ds:uri="http://purl.org/dc/terms/"/>
    <ds:schemaRef ds:uri="0429f1f8-3b37-4357-848b-560e18874c1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fc59f1f-f513-456d-8ca3-1202812acb5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13871BD-E05F-470D-B98F-803B59391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9f1f8-3b37-4357-848b-560e18874c15"/>
    <ds:schemaRef ds:uri="6fc59f1f-f513-456d-8ca3-1202812acb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8534E5-C2FD-405C-8783-1C6761F546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Horaire</vt:lpstr>
      <vt:lpstr>Classement MASCULIN</vt:lpstr>
      <vt:lpstr>Classement FÉMININ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2019-01-14T16:18:44Z</cp:lastPrinted>
  <dcterms:created xsi:type="dcterms:W3CDTF">2018-12-20T14:32:35Z</dcterms:created>
  <dcterms:modified xsi:type="dcterms:W3CDTF">2019-01-19T22:29:57Z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0x0101007887AEF680EBDD4DA6C9CABD4E31BE29</vt:lpwstr>
  </property>
</Properties>
</file>